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E:\Export\00_DPB\2025\STRECHA_MENIARNE_KRASNANY\"/>
    </mc:Choice>
  </mc:AlternateContent>
  <bookViews>
    <workbookView xWindow="0" yWindow="0" windowWidth="0" windowHeight="0"/>
  </bookViews>
  <sheets>
    <sheet name="Rekapitulácia stavby" sheetId="1" r:id="rId1"/>
    <sheet name="01 - Výmena oplechovania ..." sheetId="2" r:id="rId2"/>
    <sheet name="Zoznam figúr" sheetId="3" r:id="rId3"/>
  </sheets>
  <definedNames>
    <definedName name="_xlnm.Print_Area" localSheetId="0">'Rekapitulácia stavby'!$D$4:$AO$76,'Rekapitulácia stavby'!$C$82:$AQ$103</definedName>
    <definedName name="_xlnm.Print_Titles" localSheetId="0">'Rekapitulácia stavby'!$92:$92</definedName>
    <definedName name="_xlnm._FilterDatabase" localSheetId="1" hidden="1">'01 - Výmena oplechovania ...'!$C$133:$K$207</definedName>
    <definedName name="_xlnm.Print_Area" localSheetId="1">'01 - Výmena oplechovania ...'!$C$4:$J$76,'01 - Výmena oplechovania ...'!$C$82:$J$115,'01 - Výmena oplechovania ...'!$C$121:$J$207</definedName>
    <definedName name="_xlnm.Print_Titles" localSheetId="1">'01 - Výmena oplechovania ...'!$133:$133</definedName>
    <definedName name="_xlnm.Print_Area" localSheetId="2">'Zoznam figúr'!$C$4:$G$32</definedName>
    <definedName name="_xlnm.Print_Titles" localSheetId="2">'Zoznam figúr'!$9:$9</definedName>
  </definedNames>
  <calcPr/>
</workbook>
</file>

<file path=xl/calcChain.xml><?xml version="1.0" encoding="utf-8"?>
<calcChain xmlns="http://schemas.openxmlformats.org/spreadsheetml/2006/main">
  <c i="3" l="1" r="D7"/>
  <c i="2" r="J39"/>
  <c r="J38"/>
  <c i="1" r="AY95"/>
  <c i="2" r="J37"/>
  <c i="1" r="AX95"/>
  <c i="2" r="BI207"/>
  <c r="BH207"/>
  <c r="BG207"/>
  <c r="BE207"/>
  <c r="BK207"/>
  <c r="J207"/>
  <c r="BF207"/>
  <c r="BI206"/>
  <c r="BH206"/>
  <c r="BG206"/>
  <c r="BE206"/>
  <c r="BK206"/>
  <c r="J206"/>
  <c r="BF206"/>
  <c r="BI205"/>
  <c r="BH205"/>
  <c r="BG205"/>
  <c r="BE205"/>
  <c r="BK205"/>
  <c r="J205"/>
  <c r="BF205"/>
  <c r="BI204"/>
  <c r="BH204"/>
  <c r="BG204"/>
  <c r="BE204"/>
  <c r="BK204"/>
  <c r="J204"/>
  <c r="BF204"/>
  <c r="BI203"/>
  <c r="BH203"/>
  <c r="BG203"/>
  <c r="BE203"/>
  <c r="BK203"/>
  <c r="J203"/>
  <c r="BF203"/>
  <c r="BI201"/>
  <c r="BH201"/>
  <c r="BG201"/>
  <c r="BE201"/>
  <c r="T201"/>
  <c r="R201"/>
  <c r="P201"/>
  <c r="BI200"/>
  <c r="BH200"/>
  <c r="BG200"/>
  <c r="BE200"/>
  <c r="T200"/>
  <c r="R200"/>
  <c r="P200"/>
  <c r="BI198"/>
  <c r="BH198"/>
  <c r="BG198"/>
  <c r="BE198"/>
  <c r="T198"/>
  <c r="R198"/>
  <c r="P198"/>
  <c r="BI196"/>
  <c r="BH196"/>
  <c r="BG196"/>
  <c r="BE196"/>
  <c r="T196"/>
  <c r="T195"/>
  <c r="R196"/>
  <c r="R195"/>
  <c r="P196"/>
  <c r="P195"/>
  <c r="BI194"/>
  <c r="BH194"/>
  <c r="BG194"/>
  <c r="BE194"/>
  <c r="T194"/>
  <c r="R194"/>
  <c r="P194"/>
  <c r="BI191"/>
  <c r="BH191"/>
  <c r="BG191"/>
  <c r="BE191"/>
  <c r="T191"/>
  <c r="R191"/>
  <c r="P191"/>
  <c r="BI188"/>
  <c r="BH188"/>
  <c r="BG188"/>
  <c r="BE188"/>
  <c r="T188"/>
  <c r="R188"/>
  <c r="P188"/>
  <c r="BI186"/>
  <c r="BH186"/>
  <c r="BG186"/>
  <c r="BE186"/>
  <c r="T186"/>
  <c r="R186"/>
  <c r="P186"/>
  <c r="BI184"/>
  <c r="BH184"/>
  <c r="BG184"/>
  <c r="BE184"/>
  <c r="T184"/>
  <c r="R184"/>
  <c r="P184"/>
  <c r="BI181"/>
  <c r="BH181"/>
  <c r="BG181"/>
  <c r="BE181"/>
  <c r="T181"/>
  <c r="R181"/>
  <c r="P181"/>
  <c r="BI180"/>
  <c r="BH180"/>
  <c r="BG180"/>
  <c r="BE180"/>
  <c r="T180"/>
  <c r="R180"/>
  <c r="P180"/>
  <c r="BI178"/>
  <c r="BH178"/>
  <c r="BG178"/>
  <c r="BE178"/>
  <c r="T178"/>
  <c r="R178"/>
  <c r="P178"/>
  <c r="BI177"/>
  <c r="BH177"/>
  <c r="BG177"/>
  <c r="BE177"/>
  <c r="T177"/>
  <c r="R177"/>
  <c r="P177"/>
  <c r="BI175"/>
  <c r="BH175"/>
  <c r="BG175"/>
  <c r="BE175"/>
  <c r="T175"/>
  <c r="R175"/>
  <c r="P175"/>
  <c r="BI174"/>
  <c r="BH174"/>
  <c r="BG174"/>
  <c r="BE174"/>
  <c r="T174"/>
  <c r="R174"/>
  <c r="P174"/>
  <c r="BI171"/>
  <c r="BH171"/>
  <c r="BG171"/>
  <c r="BE171"/>
  <c r="T171"/>
  <c r="R171"/>
  <c r="P171"/>
  <c r="BI169"/>
  <c r="BH169"/>
  <c r="BG169"/>
  <c r="BE169"/>
  <c r="T169"/>
  <c r="R169"/>
  <c r="P169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5"/>
  <c r="BH155"/>
  <c r="BG155"/>
  <c r="BE155"/>
  <c r="T155"/>
  <c r="R155"/>
  <c r="P155"/>
  <c r="BI152"/>
  <c r="BH152"/>
  <c r="BG152"/>
  <c r="BE152"/>
  <c r="T152"/>
  <c r="R152"/>
  <c r="P152"/>
  <c r="BI149"/>
  <c r="BH149"/>
  <c r="BG149"/>
  <c r="BE149"/>
  <c r="T149"/>
  <c r="R149"/>
  <c r="P149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F130"/>
  <c r="F128"/>
  <c r="E126"/>
  <c r="BI113"/>
  <c r="BH113"/>
  <c r="BG113"/>
  <c r="BE113"/>
  <c r="BI112"/>
  <c r="BH112"/>
  <c r="BG112"/>
  <c r="BF112"/>
  <c r="BE112"/>
  <c r="BI111"/>
  <c r="BH111"/>
  <c r="BG111"/>
  <c r="BF111"/>
  <c r="BE111"/>
  <c r="BI110"/>
  <c r="BH110"/>
  <c r="BG110"/>
  <c r="BF110"/>
  <c r="BE110"/>
  <c r="BI109"/>
  <c r="BH109"/>
  <c r="BG109"/>
  <c r="BF109"/>
  <c r="BE109"/>
  <c r="BI108"/>
  <c r="BH108"/>
  <c r="BG108"/>
  <c r="BF108"/>
  <c r="BE108"/>
  <c r="F91"/>
  <c r="F89"/>
  <c r="E87"/>
  <c r="J24"/>
  <c r="E24"/>
  <c r="J92"/>
  <c r="J23"/>
  <c r="J21"/>
  <c r="E21"/>
  <c r="J91"/>
  <c r="J20"/>
  <c r="J18"/>
  <c r="E18"/>
  <c r="F131"/>
  <c r="J17"/>
  <c r="J12"/>
  <c r="J128"/>
  <c r="E7"/>
  <c r="E85"/>
  <c i="1" r="CK101"/>
  <c r="CJ101"/>
  <c r="CI101"/>
  <c r="CH101"/>
  <c r="CG101"/>
  <c r="CF101"/>
  <c r="BZ101"/>
  <c r="CE101"/>
  <c r="CK100"/>
  <c r="CJ100"/>
  <c r="CI100"/>
  <c r="CH100"/>
  <c r="CG100"/>
  <c r="CF100"/>
  <c r="BZ100"/>
  <c r="CE100"/>
  <c r="CK99"/>
  <c r="CJ99"/>
  <c r="CI99"/>
  <c r="CH99"/>
  <c r="CG99"/>
  <c r="CF99"/>
  <c r="BZ99"/>
  <c r="CE99"/>
  <c r="CK98"/>
  <c r="CJ98"/>
  <c r="CI98"/>
  <c r="CH98"/>
  <c r="CG98"/>
  <c r="CF98"/>
  <c r="BZ98"/>
  <c r="CE98"/>
  <c r="L90"/>
  <c r="AM90"/>
  <c r="AM89"/>
  <c r="L89"/>
  <c r="AM87"/>
  <c r="L87"/>
  <c r="L85"/>
  <c r="L84"/>
  <c i="2" r="BK169"/>
  <c r="J180"/>
  <c r="J164"/>
  <c r="BK142"/>
  <c r="J188"/>
  <c r="BK155"/>
  <c r="BK188"/>
  <c r="BK175"/>
  <c r="BK149"/>
  <c i="1" r="AS94"/>
  <c i="2" r="BK186"/>
  <c r="J177"/>
  <c r="J145"/>
  <c r="BK200"/>
  <c r="BK194"/>
  <c r="J140"/>
  <c r="J155"/>
  <c r="BK139"/>
  <c r="BK177"/>
  <c r="J196"/>
  <c r="BK174"/>
  <c r="J144"/>
  <c r="J158"/>
  <c r="J169"/>
  <c r="BK140"/>
  <c r="J171"/>
  <c r="J200"/>
  <c r="BK178"/>
  <c r="BK152"/>
  <c r="J138"/>
  <c r="J191"/>
  <c r="BK163"/>
  <c r="J174"/>
  <c r="BK158"/>
  <c r="BK144"/>
  <c r="BK138"/>
  <c r="J198"/>
  <c r="J165"/>
  <c r="BK146"/>
  <c r="BK198"/>
  <c r="J186"/>
  <c r="BK180"/>
  <c r="BK164"/>
  <c r="J159"/>
  <c r="J146"/>
  <c r="BK145"/>
  <c r="BK191"/>
  <c r="J139"/>
  <c r="J149"/>
  <c r="BK196"/>
  <c r="J175"/>
  <c r="J184"/>
  <c r="J163"/>
  <c r="BK137"/>
  <c r="J181"/>
  <c r="BK160"/>
  <c r="J178"/>
  <c r="BK171"/>
  <c r="J152"/>
  <c r="BK143"/>
  <c r="J137"/>
  <c r="BK201"/>
  <c r="BK184"/>
  <c r="BK159"/>
  <c r="J201"/>
  <c r="J194"/>
  <c r="BK181"/>
  <c r="BK165"/>
  <c r="J160"/>
  <c r="J143"/>
  <c r="J142"/>
  <c l="1" r="T136"/>
  <c r="T135"/>
  <c r="R136"/>
  <c r="R135"/>
  <c r="R148"/>
  <c r="T187"/>
  <c r="P136"/>
  <c r="P135"/>
  <c r="T148"/>
  <c r="T147"/>
  <c r="P197"/>
  <c r="BK148"/>
  <c r="J148"/>
  <c r="J100"/>
  <c r="R187"/>
  <c r="BK187"/>
  <c r="J187"/>
  <c r="J101"/>
  <c r="BK197"/>
  <c r="J197"/>
  <c r="J103"/>
  <c r="T197"/>
  <c r="BK136"/>
  <c r="J136"/>
  <c r="J98"/>
  <c r="P148"/>
  <c r="P147"/>
  <c r="P187"/>
  <c r="R197"/>
  <c r="BK202"/>
  <c r="J202"/>
  <c r="J104"/>
  <c r="BK195"/>
  <c r="J195"/>
  <c r="J102"/>
  <c r="J89"/>
  <c r="F92"/>
  <c r="J131"/>
  <c r="BF146"/>
  <c r="BF158"/>
  <c r="BF165"/>
  <c r="BF171"/>
  <c r="BF184"/>
  <c r="BF188"/>
  <c r="BF191"/>
  <c r="BF196"/>
  <c r="BF200"/>
  <c r="E124"/>
  <c r="BF139"/>
  <c r="BF163"/>
  <c r="BF140"/>
  <c r="BF145"/>
  <c r="BF149"/>
  <c r="BF155"/>
  <c r="BF160"/>
  <c r="BF169"/>
  <c r="BF175"/>
  <c r="J130"/>
  <c r="BF138"/>
  <c r="BF174"/>
  <c r="BF181"/>
  <c r="BF186"/>
  <c r="BF194"/>
  <c r="BF198"/>
  <c r="BF201"/>
  <c r="BF142"/>
  <c r="BF144"/>
  <c r="BF152"/>
  <c r="BF159"/>
  <c r="BF177"/>
  <c r="BF178"/>
  <c r="BF137"/>
  <c r="BF143"/>
  <c r="BF164"/>
  <c r="BF180"/>
  <c r="J35"/>
  <c i="1" r="AV95"/>
  <c i="2" r="F35"/>
  <c i="1" r="AZ95"/>
  <c r="AZ94"/>
  <c i="2" r="F37"/>
  <c i="1" r="BB95"/>
  <c r="BB94"/>
  <c r="W34"/>
  <c i="2" r="F39"/>
  <c i="1" r="BD95"/>
  <c r="BD94"/>
  <c r="W36"/>
  <c i="2" r="F38"/>
  <c i="1" r="BC95"/>
  <c r="BC94"/>
  <c r="W35"/>
  <c i="2" l="1" r="P134"/>
  <c i="1" r="AU95"/>
  <c i="2" r="R147"/>
  <c r="R134"/>
  <c r="T134"/>
  <c r="BK135"/>
  <c r="BK147"/>
  <c r="J147"/>
  <c r="J99"/>
  <c i="1" r="AU94"/>
  <c r="AV94"/>
  <c r="AY94"/>
  <c r="AX94"/>
  <c i="2" l="1" r="BK134"/>
  <c r="J134"/>
  <c r="J96"/>
  <c r="J30"/>
  <c r="J135"/>
  <c r="J97"/>
  <c r="J113"/>
  <c r="BF113"/>
  <c r="J36"/>
  <c i="1" r="AW95"/>
  <c r="AT95"/>
  <c i="2" l="1" r="J107"/>
  <c r="J31"/>
  <c r="J32"/>
  <c i="1" r="AG95"/>
  <c r="AG94"/>
  <c r="AG100"/>
  <c r="AV100"/>
  <c r="BY100"/>
  <c i="2" r="F36"/>
  <c i="1" r="BA95"/>
  <c r="BA94"/>
  <c r="AW94"/>
  <c r="AK33"/>
  <c i="2" l="1" r="J41"/>
  <c i="1" r="AN95"/>
  <c r="CD100"/>
  <c r="AG98"/>
  <c r="AV98"/>
  <c r="BY98"/>
  <c r="AK26"/>
  <c i="2" r="J115"/>
  <c i="1" r="AN100"/>
  <c r="AT94"/>
  <c r="W33"/>
  <c r="AG101"/>
  <c r="CD101"/>
  <c r="AG99"/>
  <c r="AV99"/>
  <c r="BY99"/>
  <c l="1" r="AN94"/>
  <c r="CD99"/>
  <c r="CD98"/>
  <c r="AV101"/>
  <c r="BY101"/>
  <c r="AK32"/>
  <c r="AN99"/>
  <c r="AN98"/>
  <c r="AG97"/>
  <c r="AK27"/>
  <c r="AK29"/>
  <c l="1" r="AK38"/>
  <c r="W32"/>
  <c r="AN101"/>
  <c r="AN97"/>
  <c r="AN103"/>
  <c r="AG103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<sst xmlns="http://schemas.openxmlformats.org/spreadsheetml/2006/main">
  <si>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</si>
  <si>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</si>
  <si>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</si>
  <si>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</si>
  <si>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</si>
  <si>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{684e08d1-ef82-45fc-a9c6-588cc5e7c2c5}</t>
  </si>
  <si>
    <t>0,01</t>
  </si>
  <si>
    <t>23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</si>
  <si>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</si>
  <si>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</si>
  <si>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</si>
  <si>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</si>
  <si>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</si>
  <si>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0625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</si>
  <si>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</si>
  <si>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</si>
  <si>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Meniareň Krasňany</t>
  </si>
  <si>
    <t>JKSO:</t>
  </si>
  <si>
    <t>ČS:</t>
  </si>
  <si>
    <t>Miesto:</t>
  </si>
  <si>
    <t>Bratislava</t>
  </si>
  <si>
    <t>Dátum:</t>
  </si>
  <si>
    <t>1. 10. 2025</t>
  </si>
  <si>
    <t>Objednávateľ:</t>
  </si>
  <si>
    <t>IČO:</t>
  </si>
  <si>
    <t>Dopravný podnik Bratislava, akciová spoločnosť</t>
  </si>
  <si>
    <t>IČ DPH:</t>
  </si>
  <si>
    <t>Zhotoviteľ:</t>
  </si>
  <si>
    <t>Vyplň údaj</t>
  </si>
  <si>
    <t>Projektant:</t>
  </si>
  <si>
    <t xml:space="preserve"> </t>
  </si>
  <si>
    <t>True</t>
  </si>
  <si>
    <t>Spracovateľ: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</si>
  <si>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</si>
  <si>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</si>
  <si>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</si>
  <si>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</si>
  <si>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</si>
  <si>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</si>
  <si>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</si>
  <si>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</si>
  <si>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</si>
  <si>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</si>
  <si>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</si>
  <si>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</si>
  <si>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</si>
  <si>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</si>
  <si>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</si>
  <si>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</si>
  <si>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</si>
  <si>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</si>
  <si>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</si>
  <si>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</si>
  <si>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</si>
  <si>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</si>
  <si>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</si>
  <si>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</si>
  <si>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</si>
  <si>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</si>
  <si>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</si>
  <si>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</si>
  <si>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</si>
  <si>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</si>
  <si>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</si>
  <si>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</si>
  <si>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</si>
  <si>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</si>
  <si>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</si>
  <si>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</si>
  <si>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</si>
  <si>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</si>
  <si>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</si>
  <si>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</si>
  <si>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</si>
  <si>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</si>
  <si>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</si>
  <si>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</si>
  <si>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</si>
  <si>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</si>
  <si>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</si>
  <si>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</si>
  <si>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</si>
  <si>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Výmena oplechovania na JZ strane strechy pri žľabe</t>
  </si>
  <si>
    <t>STA</t>
  </si>
  <si>
    <t>1</t>
  </si>
  <si>
    <t>{6aac5ed2-20c0-49f2-8595-a7f251c25677}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</si>
  <si>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</si>
  <si>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</si>
  <si>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</si>
  <si>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</si>
  <si>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</si>
  <si>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</si>
  <si>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</si>
  <si>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</si>
  <si>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</si>
  <si>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dl_oplechovnia</t>
  </si>
  <si>
    <t>+5%</t>
  </si>
  <si>
    <t>15,75</t>
  </si>
  <si>
    <t>2</t>
  </si>
  <si>
    <t>dl_kut_list</t>
  </si>
  <si>
    <t>1,05</t>
  </si>
  <si>
    <t>KRYCÍ LIST ROZPOČTU</t>
  </si>
  <si>
    <t>plocha_pvc_folie</t>
  </si>
  <si>
    <t>8,4</t>
  </si>
  <si>
    <t>Objekt:</t>
  </si>
  <si>
    <t>01 - Výmena oplechovania na JZ strane strechy pri žľabe</t>
  </si>
  <si>
    <t>Náklady z rozpočtu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</si>
  <si>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</si>
  <si>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</si>
  <si>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</si>
  <si>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</si>
  <si>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</si>
  <si>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</si>
  <si>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9 - Ostatné konštrukcie a práce-búranie</t>
  </si>
  <si>
    <t>PSV - Práce a dodávky PSV</t>
  </si>
  <si>
    <t xml:space="preserve">    712 - Izolácie striech, povlakové krytiny</t>
  </si>
  <si>
    <t xml:space="preserve">    764 - Konštrukcie klampiarske</t>
  </si>
  <si>
    <t>HZS - Hodinové zúčtovacie sadzby</t>
  </si>
  <si>
    <t>POZ - POZNÁMKY</t>
  </si>
  <si>
    <t xml:space="preserve">VP -   Práce naviac</t>
  </si>
  <si>
    <t>2) Ostatné náklady</t>
  </si>
  <si>
    <t>GZS</t>
  </si>
  <si>
    <t>VRN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</si>
  <si>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</si>
  <si>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</si>
  <si>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</si>
  <si>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</si>
  <si>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</si>
  <si>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</si>
  <si>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</si>
  <si>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</si>
  <si>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</si>
  <si>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</si>
  <si>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</si>
  <si>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</si>
  <si>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</si>
  <si>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</si>
  <si>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</si>
  <si>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</si>
  <si>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</si>
  <si>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</si>
  <si>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</si>
  <si>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</si>
  <si>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</si>
  <si>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9</t>
  </si>
  <si>
    <t>Ostatné konštrukcie a práce-búranie</t>
  </si>
  <si>
    <t>K</t>
  </si>
  <si>
    <t>979011111.S</t>
  </si>
  <si>
    <t>Zvislá doprava sutiny a vybúraných hmôt za prvé podlažie nad alebo pod základným podlažím</t>
  </si>
  <si>
    <t>t</t>
  </si>
  <si>
    <t>4</t>
  </si>
  <si>
    <t>2106266217</t>
  </si>
  <si>
    <t>979011121.S</t>
  </si>
  <si>
    <t>Zvislá doprava sutiny a vybúraných hmôt za každé ďalšie podlažie</t>
  </si>
  <si>
    <t>-270790831</t>
  </si>
  <si>
    <t>3</t>
  </si>
  <si>
    <t>979081111.S</t>
  </si>
  <si>
    <t>Odvoz sutiny a vybúraných hmôt na skládku do 1 km</t>
  </si>
  <si>
    <t>-1810484287</t>
  </si>
  <si>
    <t>979081121.S</t>
  </si>
  <si>
    <t>Odvoz sutiny a vybúraných hmôt na skládku za každý ďalší 1 km</t>
  </si>
  <si>
    <t>-1498977663</t>
  </si>
  <si>
    <t>VV</t>
  </si>
  <si>
    <t>0,128*20 'Prepočítané koeficientom množstva</t>
  </si>
  <si>
    <t>5</t>
  </si>
  <si>
    <t>979082111.S</t>
  </si>
  <si>
    <t>Vnútrostavenisková doprava sutiny a vybúraných hmôt do 10 m</t>
  </si>
  <si>
    <t>2024579554</t>
  </si>
  <si>
    <t>6</t>
  </si>
  <si>
    <t>979082121.S</t>
  </si>
  <si>
    <t>Vnútrostavenisková doprava sutiny a vybúraných hmôt za každých ďalších 5 m</t>
  </si>
  <si>
    <t>-425937977</t>
  </si>
  <si>
    <t>7</t>
  </si>
  <si>
    <t>979087112.S</t>
  </si>
  <si>
    <t>Nakladanie na dopravný prostriedok pre vodorovnú dopravu sutiny</t>
  </si>
  <si>
    <t>999343231</t>
  </si>
  <si>
    <t>8</t>
  </si>
  <si>
    <t>979089112.S</t>
  </si>
  <si>
    <t>Poplatok za skládku - drevo, sklo, plasty (17 02), ostatné</t>
  </si>
  <si>
    <t>-1123387399</t>
  </si>
  <si>
    <t>979093111.S</t>
  </si>
  <si>
    <t>Uloženie sutiny na skládku s hrubým urovnaním bez zhutnenia</t>
  </si>
  <si>
    <t>451242869</t>
  </si>
  <si>
    <t>PSV</t>
  </si>
  <si>
    <t>Práce a dodávky PSV</t>
  </si>
  <si>
    <t>712</t>
  </si>
  <si>
    <t>Izolácie striech, povlakové krytiny</t>
  </si>
  <si>
    <t>10</t>
  </si>
  <si>
    <t>712300832.S1</t>
  </si>
  <si>
    <t xml:space="preserve">Vyrezenia a odstránenie povlakovej krytiny na strechách plochých 10° dvojvrstvovej,  -0,01000t</t>
  </si>
  <si>
    <t>m2</t>
  </si>
  <si>
    <t>16</t>
  </si>
  <si>
    <t>1954859255</t>
  </si>
  <si>
    <t>(15+0,5*2)*0,5*1,05</t>
  </si>
  <si>
    <t>Súčet</t>
  </si>
  <si>
    <t>11</t>
  </si>
  <si>
    <t>712300841.S1</t>
  </si>
  <si>
    <t xml:space="preserve">Očistenie podkladu pod povlakové krytiny na strechách plochých do 10°,  -0,00200t</t>
  </si>
  <si>
    <t>-1322133965</t>
  </si>
  <si>
    <t>12</t>
  </si>
  <si>
    <t>712370070.S1</t>
  </si>
  <si>
    <t>Zhotovenie povlakovej krytiny striech plochých do 10° PVC-P fóliou upevnenou prikotvením so zvarením spoju + príplatok za realizáciu pásu do šírky 500 mm</t>
  </si>
  <si>
    <t>777655846</t>
  </si>
  <si>
    <t>plocha_pvc_folie*1,05</t>
  </si>
  <si>
    <t>13</t>
  </si>
  <si>
    <t>M</t>
  </si>
  <si>
    <t>283220002000.S</t>
  </si>
  <si>
    <t>Hydroizolačná fólia PVC-P hr. 1,5 mm izolácia plochých striech</t>
  </si>
  <si>
    <t>32</t>
  </si>
  <si>
    <t>1721933502</t>
  </si>
  <si>
    <t>14</t>
  </si>
  <si>
    <t>311970001500.S</t>
  </si>
  <si>
    <t>Vrut do dĺžky 150 mm na upevnenie do kombi dosiek</t>
  </si>
  <si>
    <t>ks</t>
  </si>
  <si>
    <t>546456463</t>
  </si>
  <si>
    <t>15</t>
  </si>
  <si>
    <t>712873240.S</t>
  </si>
  <si>
    <t xml:space="preserve">Zhotovenie povlakovej krytiny vytiahnutím izol. povlaku  PVC-P na konštrukcie prevyšujúce úroveň strechy nad 50 cm prikotvením so zváraným spojom</t>
  </si>
  <si>
    <t>-722030041</t>
  </si>
  <si>
    <t>0,5*1*2 *1,05 "vytiahnute na bočne atiky</t>
  </si>
  <si>
    <t>1754147641</t>
  </si>
  <si>
    <t>17</t>
  </si>
  <si>
    <t>1533890309</t>
  </si>
  <si>
    <t>18</t>
  </si>
  <si>
    <t>712961901.S1</t>
  </si>
  <si>
    <t>Vykonanie údržby prienikov povlakovej krytiny striech gumami a PVC prilep. plnoplošne a bleskozvodových nosičo, demont a spätná montáž pôvodných nosičov</t>
  </si>
  <si>
    <t>-982641046</t>
  </si>
  <si>
    <t xml:space="preserve">20" preizolovani lokalnych dier v ploche strechy </t>
  </si>
  <si>
    <t xml:space="preserve">16 "odhad </t>
  </si>
  <si>
    <t>19</t>
  </si>
  <si>
    <t>712973210.S1</t>
  </si>
  <si>
    <t>Detaily k PVC-P fóliam preplátanie spojov - podvaríme pod pôvodnú foliu pre dodržanie spádovania</t>
  </si>
  <si>
    <t>m</t>
  </si>
  <si>
    <t>-2002929503</t>
  </si>
  <si>
    <t>20</t>
  </si>
  <si>
    <t>712973410.S</t>
  </si>
  <si>
    <t>Detaily k termoplastom všeobecne, kútový uholník z hrubopoplastovaného plechu RŠ 80 mm, ohyb 90-135°</t>
  </si>
  <si>
    <t>638349746</t>
  </si>
  <si>
    <t>0,5*2 *1,05"v kute na krajoch oplehovanie pri vytiahnuti folie na atiky</t>
  </si>
  <si>
    <t>21</t>
  </si>
  <si>
    <t>311690001000.S</t>
  </si>
  <si>
    <t>Rozperný nit 6x30 mm do betónu, hliníkový</t>
  </si>
  <si>
    <t>808343164</t>
  </si>
  <si>
    <t>22</t>
  </si>
  <si>
    <t>712973620.S</t>
  </si>
  <si>
    <t>Detaily k termoplastom všeobecne, nárožný uholník z hrubopoplast. plechu RŠ 100 mm, ohyb 90-135°</t>
  </si>
  <si>
    <t>51643079</t>
  </si>
  <si>
    <t>-1750069659</t>
  </si>
  <si>
    <t>24</t>
  </si>
  <si>
    <t>712973895.S</t>
  </si>
  <si>
    <t>Detaily k termoplastom všeobecne, oplechovanie okraja odkvapovou lištou z hrubopolpast. plechu RŠ 330 mm</t>
  </si>
  <si>
    <t>-1389376551</t>
  </si>
  <si>
    <t>25</t>
  </si>
  <si>
    <t>1146690521</t>
  </si>
  <si>
    <t>26</t>
  </si>
  <si>
    <t>712990040.S</t>
  </si>
  <si>
    <t>Položenie geotextílie vodorovne alebo zvislo na strechy ploché do 10°</t>
  </si>
  <si>
    <t>-734205192</t>
  </si>
  <si>
    <t>27</t>
  </si>
  <si>
    <t>693110004710.S</t>
  </si>
  <si>
    <t>Geotextília polypropylénová netkaná 400 g/m2</t>
  </si>
  <si>
    <t>-228975097</t>
  </si>
  <si>
    <t>8,82*1,15 'Prepočítané koeficientom množstva</t>
  </si>
  <si>
    <t>28</t>
  </si>
  <si>
    <t>998712202.S</t>
  </si>
  <si>
    <t>Presun hmôt pre izoláciu povlakovej krytiny v objektoch výšky nad 6 do 12 m</t>
  </si>
  <si>
    <t>%</t>
  </si>
  <si>
    <t>-1764234972</t>
  </si>
  <si>
    <t>764</t>
  </si>
  <si>
    <t>Konštrukcie klampiarske</t>
  </si>
  <si>
    <t>29</t>
  </si>
  <si>
    <t>764321920.S1</t>
  </si>
  <si>
    <t xml:space="preserve">Očistenie a náter pôvodnéhopodkladného oplechovania  rš 500 mm, použije sa ako podkladný plech pod nové oplechovanie</t>
  </si>
  <si>
    <t>-654588916</t>
  </si>
  <si>
    <t>15*1,05 "povodné oplechovnaie pri žlabe ponechať a vyspraviť naterom</t>
  </si>
  <si>
    <t>30</t>
  </si>
  <si>
    <t>764421850.S</t>
  </si>
  <si>
    <t xml:space="preserve">Demontáž oplechovania ríms rš od 250 do 330 mm,  -0,00175t</t>
  </si>
  <si>
    <t>984717780</t>
  </si>
  <si>
    <t>dl_oplechovnia "uvolnenie oplechovanie na ktoreom je natavena PVC folia</t>
  </si>
  <si>
    <t>31</t>
  </si>
  <si>
    <t>998764202.S</t>
  </si>
  <si>
    <t>Presun hmôt pre konštrukcie klampiarske v objektoch výšky nad 6 do 12 m</t>
  </si>
  <si>
    <t>1768872913</t>
  </si>
  <si>
    <t>HZS</t>
  </si>
  <si>
    <t>Hodinové zúčtovacie sadzby</t>
  </si>
  <si>
    <t>HZS000211.S</t>
  </si>
  <si>
    <t>Stavebno montážne práce menej náročne, pomocné alebo manipulačné (Tr. 1) v rozsahu viac 4 a menej ako 8 hodínn, sťahovanie mobiliáru</t>
  </si>
  <si>
    <t>hod</t>
  </si>
  <si>
    <t>512</t>
  </si>
  <si>
    <t>757582019</t>
  </si>
  <si>
    <t>POZ</t>
  </si>
  <si>
    <t>POZNÁMKY</t>
  </si>
  <si>
    <t>33</t>
  </si>
  <si>
    <t>POZNAMKA_4</t>
  </si>
  <si>
    <t xml:space="preserve">Kontrolný rozpočet/zadanie pre verejné obstarávanie bol zostavený na základe požiadaviek investora a  po zaslani podkladov mailom dňa 25.09.2025  zástupcom investora.</t>
  </si>
  <si>
    <t>845049108</t>
  </si>
  <si>
    <t>P</t>
  </si>
  <si>
    <t xml:space="preserve">Poznámka k položke:_x000d_
_x000d_
</t>
  </si>
  <si>
    <t>34</t>
  </si>
  <si>
    <t>POZNAMKA_5</t>
  </si>
  <si>
    <t xml:space="preserve">Vzhľadom na súčasnú nepredvídateľnú zmenu cien stavebných materiálov, je možné tento rozpočet považovať za aktuálny iba v období približne 2 mesiace od jeho vyhotovenia. </t>
  </si>
  <si>
    <t>-764844649</t>
  </si>
  <si>
    <t>35</t>
  </si>
  <si>
    <t>POZNAMKA_6</t>
  </si>
  <si>
    <t>Vzhľadom na absenciu PD všetkých profesií sú výmery a práce odhadovené a preto je potrebné náklady chýbajúcich položiek premietnuť do položiek tohto zadania.</t>
  </si>
  <si>
    <t>-1127626928</t>
  </si>
  <si>
    <t>VP</t>
  </si>
  <si>
    <t xml:space="preserve">  Práce naviac</t>
  </si>
  <si>
    <t>PN</t>
  </si>
  <si>
    <t>ZOZNAM FIGÚR</t>
  </si>
  <si>
    <t>Výmera</t>
  </si>
  <si>
    <t>Použitie figúry: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</si>
</sst>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2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6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164" fontId="18" fillId="0" borderId="0" xfId="0" applyNumberFormat="1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20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1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0" borderId="14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4" fillId="4" borderId="6" xfId="0" applyFont="1" applyFill="1" applyBorder="1" applyAlignment="1" applyProtection="1">
      <alignment horizontal="center" vertical="center"/>
    </xf>
    <xf numFmtId="0" fontId="24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4" fillId="4" borderId="7" xfId="0" applyFont="1" applyFill="1" applyBorder="1" applyAlignment="1" applyProtection="1">
      <alignment horizontal="center" vertical="center"/>
    </xf>
    <xf numFmtId="0" fontId="24" fillId="4" borderId="7" xfId="0" applyFont="1" applyFill="1" applyBorder="1" applyAlignment="1" applyProtection="1">
      <alignment horizontal="right" vertical="center"/>
    </xf>
    <xf numFmtId="0" fontId="24" fillId="4" borderId="8" xfId="0" applyFont="1" applyFill="1" applyBorder="1" applyAlignment="1" applyProtection="1">
      <alignment horizontal="left" vertical="center"/>
    </xf>
    <xf numFmtId="0" fontId="24" fillId="4" borderId="0" xfId="0" applyFont="1" applyFill="1" applyAlignment="1" applyProtection="1">
      <alignment horizontal="center" vertical="center"/>
    </xf>
    <xf numFmtId="0" fontId="25" fillId="0" borderId="16" xfId="0" applyFont="1" applyBorder="1" applyAlignment="1" applyProtection="1">
      <alignment horizontal="center" vertical="center" wrapText="1"/>
    </xf>
    <xf numFmtId="0" fontId="25" fillId="0" borderId="17" xfId="0" applyFont="1" applyBorder="1" applyAlignment="1" applyProtection="1">
      <alignment horizontal="center" vertical="center" wrapText="1"/>
    </xf>
    <xf numFmtId="0" fontId="25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0" fontId="30" fillId="0" borderId="0" xfId="0" applyFont="1" applyAlignment="1" applyProtection="1">
      <alignment vertical="center"/>
    </xf>
    <xf numFmtId="4" fontId="3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1" fillId="0" borderId="19" xfId="0" applyNumberFormat="1" applyFont="1" applyBorder="1" applyAlignment="1" applyProtection="1">
      <alignment vertical="center"/>
    </xf>
    <xf numFmtId="4" fontId="31" fillId="0" borderId="20" xfId="0" applyNumberFormat="1" applyFont="1" applyBorder="1" applyAlignment="1" applyProtection="1">
      <alignment vertical="center"/>
    </xf>
    <xf numFmtId="166" fontId="31" fillId="0" borderId="20" xfId="0" applyNumberFormat="1" applyFont="1" applyBorder="1" applyAlignment="1" applyProtection="1">
      <alignment vertical="center"/>
    </xf>
    <xf numFmtId="4" fontId="31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6" fillId="4" borderId="0" xfId="0" applyNumberFormat="1" applyFont="1" applyFill="1" applyAlignment="1" applyProtection="1">
      <alignment vertical="center"/>
    </xf>
    <xf numFmtId="0" fontId="32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4" fillId="4" borderId="0" xfId="0" applyFont="1" applyFill="1" applyAlignment="1" applyProtection="1">
      <alignment horizontal="left" vertical="center"/>
    </xf>
    <xf numFmtId="0" fontId="24" fillId="4" borderId="0" xfId="0" applyFont="1" applyFill="1" applyAlignment="1" applyProtection="1">
      <alignment horizontal="right" vertical="center"/>
    </xf>
    <xf numFmtId="0" fontId="34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4" fontId="6" fillId="0" borderId="0" xfId="0" applyNumberFormat="1" applyFont="1" applyAlignment="1" applyProtection="1"/>
    <xf numFmtId="4" fontId="34" fillId="0" borderId="0" xfId="0" applyNumberFormat="1" applyFont="1" applyAlignment="1" applyProtection="1">
      <alignment vertical="center"/>
    </xf>
    <xf numFmtId="0" fontId="25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4" fillId="4" borderId="16" xfId="0" applyFont="1" applyFill="1" applyBorder="1" applyAlignment="1" applyProtection="1">
      <alignment horizontal="center" vertical="center" wrapText="1"/>
    </xf>
    <xf numFmtId="0" fontId="24" fillId="4" borderId="17" xfId="0" applyFont="1" applyFill="1" applyBorder="1" applyAlignment="1" applyProtection="1">
      <alignment horizontal="center" vertical="center" wrapText="1"/>
    </xf>
    <xf numFmtId="0" fontId="24" fillId="4" borderId="18" xfId="0" applyFont="1" applyFill="1" applyBorder="1" applyAlignment="1" applyProtection="1">
      <alignment horizontal="center" vertical="center" wrapText="1"/>
    </xf>
    <xf numFmtId="0" fontId="24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6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5" fillId="0" borderId="12" xfId="0" applyNumberFormat="1" applyFont="1" applyBorder="1" applyAlignment="1" applyProtection="1"/>
    <xf numFmtId="166" fontId="35" fillId="0" borderId="13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4" fillId="0" borderId="23" xfId="0" applyFont="1" applyBorder="1" applyAlignment="1" applyProtection="1">
      <alignment horizontal="center" vertical="center"/>
    </xf>
    <xf numFmtId="49" fontId="24" fillId="0" borderId="23" xfId="0" applyNumberFormat="1" applyFont="1" applyBorder="1" applyAlignment="1" applyProtection="1">
      <alignment horizontal="left" vertical="center" wrapText="1"/>
    </xf>
    <xf numFmtId="0" fontId="24" fillId="0" borderId="23" xfId="0" applyFont="1" applyBorder="1" applyAlignment="1" applyProtection="1">
      <alignment horizontal="left" vertical="center" wrapText="1"/>
    </xf>
    <xf numFmtId="0" fontId="24" fillId="0" borderId="23" xfId="0" applyFont="1" applyBorder="1" applyAlignment="1" applyProtection="1">
      <alignment horizontal="center" vertical="center" wrapText="1"/>
    </xf>
    <xf numFmtId="167" fontId="24" fillId="2" borderId="23" xfId="0" applyNumberFormat="1" applyFont="1" applyFill="1" applyBorder="1" applyAlignment="1" applyProtection="1">
      <alignment vertical="center"/>
      <protection locked="0"/>
    </xf>
    <xf numFmtId="4" fontId="24" fillId="2" borderId="23" xfId="0" applyNumberFormat="1" applyFont="1" applyFill="1" applyBorder="1" applyAlignment="1" applyProtection="1">
      <alignment vertical="center"/>
      <protection locked="0"/>
    </xf>
    <xf numFmtId="4" fontId="24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5" fillId="2" borderId="14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 applyProtection="1">
      <alignment horizontal="center" vertical="center"/>
    </xf>
    <xf numFmtId="166" fontId="25" fillId="0" borderId="0" xfId="0" applyNumberFormat="1" applyFont="1" applyBorder="1" applyAlignment="1" applyProtection="1">
      <alignment vertical="center"/>
    </xf>
    <xf numFmtId="166" fontId="25" fillId="0" borderId="15" xfId="0" applyNumberFormat="1" applyFont="1" applyBorder="1" applyAlignment="1" applyProtection="1">
      <alignment vertical="center"/>
    </xf>
    <xf numFmtId="0" fontId="24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2" borderId="23" xfId="0" applyNumberFormat="1" applyFont="1" applyFill="1" applyBorder="1" applyAlignment="1" applyProtection="1">
      <alignment vertical="center"/>
      <protection locked="0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23" xfId="0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2" borderId="23" xfId="0" applyFont="1" applyFill="1" applyBorder="1" applyAlignment="1" applyProtection="1">
      <alignment horizontal="center" vertical="center"/>
      <protection locked="0"/>
    </xf>
    <xf numFmtId="49" fontId="0" fillId="2" borderId="23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3" xfId="0" applyFont="1" applyFill="1" applyBorder="1" applyAlignment="1" applyProtection="1">
      <alignment horizontal="left" vertical="center" wrapText="1"/>
      <protection locked="0"/>
    </xf>
    <xf numFmtId="0" fontId="0" fillId="2" borderId="23" xfId="0" applyFont="1" applyFill="1" applyBorder="1" applyAlignment="1" applyProtection="1">
      <alignment horizontal="center" vertical="center" wrapText="1"/>
      <protection locked="0"/>
    </xf>
    <xf numFmtId="167" fontId="0" fillId="2" borderId="23" xfId="0" applyNumberFormat="1" applyFont="1" applyFill="1" applyBorder="1" applyAlignment="1" applyProtection="1">
      <alignment vertical="center"/>
      <protection locked="0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23" fillId="2" borderId="23" xfId="0" applyFont="1" applyFill="1" applyBorder="1" applyAlignment="1" applyProtection="1">
      <alignment horizontal="left" vertical="center"/>
      <protection locked="0"/>
    </xf>
    <xf numFmtId="0" fontId="23" fillId="2" borderId="23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4" fillId="4" borderId="16" xfId="0" applyFont="1" applyFill="1" applyBorder="1" applyAlignment="1">
      <alignment horizontal="center" vertical="center" wrapText="1"/>
    </xf>
    <xf numFmtId="0" fontId="24" fillId="4" borderId="17" xfId="0" applyFont="1" applyFill="1" applyBorder="1" applyAlignment="1">
      <alignment horizontal="center" vertical="center" wrapText="1"/>
    </xf>
    <xf numFmtId="0" fontId="24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/>
    </xf>
    <xf numFmtId="167" fontId="41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6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7</v>
      </c>
    </row>
    <row r="4" s="1" customFormat="1" ht="24.96" customHeight="1">
      <c r="B4" s="20"/>
      <c r="C4" s="21"/>
      <c r="D4" s="22" t="s">
        <v>8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9</v>
      </c>
      <c r="BE4" s="24" t="s">
        <v>10</v>
      </c>
      <c r="BS4" s="16" t="s">
        <v>11</v>
      </c>
    </row>
    <row r="5" s="1" customFormat="1" ht="12" customHeight="1">
      <c r="B5" s="20"/>
      <c r="C5" s="21"/>
      <c r="D5" s="25" t="s">
        <v>12</v>
      </c>
      <c r="E5" s="21"/>
      <c r="F5" s="21"/>
      <c r="G5" s="21"/>
      <c r="H5" s="21"/>
      <c r="I5" s="21"/>
      <c r="J5" s="21"/>
      <c r="K5" s="26" t="s">
        <v>13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14</v>
      </c>
      <c r="BS5" s="16" t="s">
        <v>6</v>
      </c>
    </row>
    <row r="6" s="1" customFormat="1" ht="36.96" customHeight="1">
      <c r="B6" s="20"/>
      <c r="C6" s="21"/>
      <c r="D6" s="28" t="s">
        <v>15</v>
      </c>
      <c r="E6" s="21"/>
      <c r="F6" s="21"/>
      <c r="G6" s="21"/>
      <c r="H6" s="21"/>
      <c r="I6" s="21"/>
      <c r="J6" s="21"/>
      <c r="K6" s="29" t="s">
        <v>16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17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18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19</v>
      </c>
      <c r="E8" s="21"/>
      <c r="F8" s="21"/>
      <c r="G8" s="21"/>
      <c r="H8" s="21"/>
      <c r="I8" s="21"/>
      <c r="J8" s="21"/>
      <c r="K8" s="26" t="s">
        <v>20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21</v>
      </c>
      <c r="AL8" s="21"/>
      <c r="AM8" s="21"/>
      <c r="AN8" s="32" t="s">
        <v>22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23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24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25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24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24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30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31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24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30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31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33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14.4" customHeight="1">
      <c r="B26" s="20"/>
      <c r="C26" s="21"/>
      <c r="D26" s="37" t="s">
        <v>34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38">
        <f>ROUND(AG94,2)</f>
        <v>0</v>
      </c>
      <c r="AL26" s="21"/>
      <c r="AM26" s="21"/>
      <c r="AN26" s="21"/>
      <c r="AO26" s="21"/>
      <c r="AP26" s="21"/>
      <c r="AQ26" s="21"/>
      <c r="AR26" s="19"/>
      <c r="BE26" s="30"/>
    </row>
    <row r="27" s="1" customFormat="1" ht="14.4" customHeight="1">
      <c r="B27" s="20"/>
      <c r="C27" s="21"/>
      <c r="D27" s="37" t="s">
        <v>35</v>
      </c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38">
        <f>ROUND(AG97, 2)</f>
        <v>0</v>
      </c>
      <c r="AL27" s="38"/>
      <c r="AM27" s="38"/>
      <c r="AN27" s="38"/>
      <c r="AO27" s="38"/>
      <c r="AP27" s="21"/>
      <c r="AQ27" s="21"/>
      <c r="AR27" s="19"/>
      <c r="BE27" s="30"/>
    </row>
    <row r="28" s="2" customFormat="1" ht="6.96" customHeigh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2"/>
      <c r="BE28" s="30"/>
    </row>
    <row r="29" s="2" customFormat="1" ht="25.92" customHeight="1">
      <c r="A29" s="39"/>
      <c r="B29" s="40"/>
      <c r="C29" s="41"/>
      <c r="D29" s="43" t="s">
        <v>36</v>
      </c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5">
        <f>ROUND(AK26 + AK27, 2)</f>
        <v>0</v>
      </c>
      <c r="AL29" s="44"/>
      <c r="AM29" s="44"/>
      <c r="AN29" s="44"/>
      <c r="AO29" s="44"/>
      <c r="AP29" s="41"/>
      <c r="AQ29" s="41"/>
      <c r="AR29" s="42"/>
      <c r="BE29" s="30"/>
    </row>
    <row r="30" s="2" customFormat="1" ht="6.96" customHeight="1">
      <c r="A30" s="39"/>
      <c r="B30" s="40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41"/>
      <c r="AQ30" s="41"/>
      <c r="AR30" s="42"/>
      <c r="BE30" s="30"/>
    </row>
    <row r="31" s="2" customFormat="1">
      <c r="A31" s="39"/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6" t="s">
        <v>37</v>
      </c>
      <c r="M31" s="46"/>
      <c r="N31" s="46"/>
      <c r="O31" s="46"/>
      <c r="P31" s="46"/>
      <c r="Q31" s="41"/>
      <c r="R31" s="41"/>
      <c r="S31" s="41"/>
      <c r="T31" s="41"/>
      <c r="U31" s="41"/>
      <c r="V31" s="41"/>
      <c r="W31" s="46" t="s">
        <v>38</v>
      </c>
      <c r="X31" s="46"/>
      <c r="Y31" s="46"/>
      <c r="Z31" s="46"/>
      <c r="AA31" s="46"/>
      <c r="AB31" s="46"/>
      <c r="AC31" s="46"/>
      <c r="AD31" s="46"/>
      <c r="AE31" s="46"/>
      <c r="AF31" s="41"/>
      <c r="AG31" s="41"/>
      <c r="AH31" s="41"/>
      <c r="AI31" s="41"/>
      <c r="AJ31" s="41"/>
      <c r="AK31" s="46" t="s">
        <v>39</v>
      </c>
      <c r="AL31" s="46"/>
      <c r="AM31" s="46"/>
      <c r="AN31" s="46"/>
      <c r="AO31" s="46"/>
      <c r="AP31" s="41"/>
      <c r="AQ31" s="41"/>
      <c r="AR31" s="42"/>
      <c r="BE31" s="30"/>
    </row>
    <row r="32" s="3" customFormat="1" ht="14.4" customHeight="1">
      <c r="A32" s="3"/>
      <c r="B32" s="47"/>
      <c r="C32" s="48"/>
      <c r="D32" s="31" t="s">
        <v>40</v>
      </c>
      <c r="E32" s="48"/>
      <c r="F32" s="49" t="s">
        <v>41</v>
      </c>
      <c r="G32" s="48"/>
      <c r="H32" s="48"/>
      <c r="I32" s="48"/>
      <c r="J32" s="48"/>
      <c r="K32" s="48"/>
      <c r="L32" s="50">
        <v>0.23000000000000001</v>
      </c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2">
        <f>ROUND(AZ94 + SUM(CD97:CD101), 2)</f>
        <v>0</v>
      </c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2">
        <f>ROUND(AV94 + SUM(BY97:BY101), 2)</f>
        <v>0</v>
      </c>
      <c r="AL32" s="51"/>
      <c r="AM32" s="51"/>
      <c r="AN32" s="51"/>
      <c r="AO32" s="51"/>
      <c r="AP32" s="51"/>
      <c r="AQ32" s="51"/>
      <c r="AR32" s="53"/>
      <c r="AS32" s="54"/>
      <c r="AT32" s="54"/>
      <c r="AU32" s="54"/>
      <c r="AV32" s="54"/>
      <c r="AW32" s="54"/>
      <c r="AX32" s="54"/>
      <c r="AY32" s="54"/>
      <c r="AZ32" s="54"/>
      <c r="BE32" s="55"/>
    </row>
    <row r="33" s="3" customFormat="1" ht="14.4" customHeight="1">
      <c r="A33" s="3"/>
      <c r="B33" s="47"/>
      <c r="C33" s="48"/>
      <c r="D33" s="48"/>
      <c r="E33" s="48"/>
      <c r="F33" s="49" t="s">
        <v>42</v>
      </c>
      <c r="G33" s="48"/>
      <c r="H33" s="48"/>
      <c r="I33" s="48"/>
      <c r="J33" s="48"/>
      <c r="K33" s="48"/>
      <c r="L33" s="50">
        <v>0.23000000000000001</v>
      </c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2">
        <f>ROUND(BA94 + SUM(CE97:CE101), 2)</f>
        <v>0</v>
      </c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2">
        <f>ROUND(AW94 + SUM(BZ97:BZ101), 2)</f>
        <v>0</v>
      </c>
      <c r="AL33" s="51"/>
      <c r="AM33" s="51"/>
      <c r="AN33" s="51"/>
      <c r="AO33" s="51"/>
      <c r="AP33" s="51"/>
      <c r="AQ33" s="51"/>
      <c r="AR33" s="53"/>
      <c r="AS33" s="54"/>
      <c r="AT33" s="54"/>
      <c r="AU33" s="54"/>
      <c r="AV33" s="54"/>
      <c r="AW33" s="54"/>
      <c r="AX33" s="54"/>
      <c r="AY33" s="54"/>
      <c r="AZ33" s="54"/>
      <c r="BE33" s="55"/>
    </row>
    <row r="34" hidden="1" s="3" customFormat="1" ht="14.4" customHeight="1">
      <c r="A34" s="3"/>
      <c r="B34" s="47"/>
      <c r="C34" s="48"/>
      <c r="D34" s="48"/>
      <c r="E34" s="48"/>
      <c r="F34" s="31" t="s">
        <v>43</v>
      </c>
      <c r="G34" s="48"/>
      <c r="H34" s="48"/>
      <c r="I34" s="48"/>
      <c r="J34" s="48"/>
      <c r="K34" s="48"/>
      <c r="L34" s="56">
        <v>0.23000000000000001</v>
      </c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57">
        <f>ROUND(BB94 + SUM(CF97:CF101), 2)</f>
        <v>0</v>
      </c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57">
        <v>0</v>
      </c>
      <c r="AL34" s="48"/>
      <c r="AM34" s="48"/>
      <c r="AN34" s="48"/>
      <c r="AO34" s="48"/>
      <c r="AP34" s="48"/>
      <c r="AQ34" s="48"/>
      <c r="AR34" s="58"/>
      <c r="BE34" s="55"/>
    </row>
    <row r="35" hidden="1" s="3" customFormat="1" ht="14.4" customHeight="1">
      <c r="A35" s="3"/>
      <c r="B35" s="47"/>
      <c r="C35" s="48"/>
      <c r="D35" s="48"/>
      <c r="E35" s="48"/>
      <c r="F35" s="31" t="s">
        <v>44</v>
      </c>
      <c r="G35" s="48"/>
      <c r="H35" s="48"/>
      <c r="I35" s="48"/>
      <c r="J35" s="48"/>
      <c r="K35" s="48"/>
      <c r="L35" s="56">
        <v>0.23000000000000001</v>
      </c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57">
        <f>ROUND(BC94 + SUM(CG97:CG101), 2)</f>
        <v>0</v>
      </c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7">
        <v>0</v>
      </c>
      <c r="AL35" s="48"/>
      <c r="AM35" s="48"/>
      <c r="AN35" s="48"/>
      <c r="AO35" s="48"/>
      <c r="AP35" s="48"/>
      <c r="AQ35" s="48"/>
      <c r="AR35" s="58"/>
      <c r="BE35" s="3"/>
    </row>
    <row r="36" hidden="1" s="3" customFormat="1" ht="14.4" customHeight="1">
      <c r="A36" s="3"/>
      <c r="B36" s="47"/>
      <c r="C36" s="48"/>
      <c r="D36" s="48"/>
      <c r="E36" s="48"/>
      <c r="F36" s="49" t="s">
        <v>45</v>
      </c>
      <c r="G36" s="48"/>
      <c r="H36" s="48"/>
      <c r="I36" s="48"/>
      <c r="J36" s="48"/>
      <c r="K36" s="48"/>
      <c r="L36" s="50">
        <v>0</v>
      </c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2">
        <f>ROUND(BD94 + SUM(CH97:CH101), 2)</f>
        <v>0</v>
      </c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2">
        <v>0</v>
      </c>
      <c r="AL36" s="51"/>
      <c r="AM36" s="51"/>
      <c r="AN36" s="51"/>
      <c r="AO36" s="51"/>
      <c r="AP36" s="51"/>
      <c r="AQ36" s="51"/>
      <c r="AR36" s="53"/>
      <c r="AS36" s="54"/>
      <c r="AT36" s="54"/>
      <c r="AU36" s="54"/>
      <c r="AV36" s="54"/>
      <c r="AW36" s="54"/>
      <c r="AX36" s="54"/>
      <c r="AY36" s="54"/>
      <c r="AZ36" s="54"/>
      <c r="BE36" s="3"/>
    </row>
    <row r="37" s="2" customFormat="1" ht="6.96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2"/>
      <c r="BE37" s="39"/>
    </row>
    <row r="38" s="2" customFormat="1" ht="25.92" customHeight="1">
      <c r="A38" s="39"/>
      <c r="B38" s="40"/>
      <c r="C38" s="59"/>
      <c r="D38" s="60" t="s">
        <v>46</v>
      </c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2" t="s">
        <v>47</v>
      </c>
      <c r="U38" s="61"/>
      <c r="V38" s="61"/>
      <c r="W38" s="61"/>
      <c r="X38" s="63" t="s">
        <v>48</v>
      </c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4">
        <f>SUM(AK29:AK36)</f>
        <v>0</v>
      </c>
      <c r="AL38" s="61"/>
      <c r="AM38" s="61"/>
      <c r="AN38" s="61"/>
      <c r="AO38" s="65"/>
      <c r="AP38" s="59"/>
      <c r="AQ38" s="59"/>
      <c r="AR38" s="42"/>
      <c r="BE38" s="39"/>
    </row>
    <row r="39" s="2" customFormat="1" ht="6.96" customHeight="1">
      <c r="A39" s="39"/>
      <c r="B39" s="40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2"/>
      <c r="BE39" s="39"/>
    </row>
    <row r="40" s="2" customFormat="1" ht="14.4" customHeight="1">
      <c r="A40" s="39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1"/>
      <c r="AI40" s="41"/>
      <c r="AJ40" s="41"/>
      <c r="AK40" s="41"/>
      <c r="AL40" s="41"/>
      <c r="AM40" s="41"/>
      <c r="AN40" s="41"/>
      <c r="AO40" s="41"/>
      <c r="AP40" s="41"/>
      <c r="AQ40" s="41"/>
      <c r="AR40" s="42"/>
      <c r="BE40" s="3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66"/>
      <c r="C49" s="67"/>
      <c r="D49" s="68" t="s">
        <v>49</v>
      </c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69"/>
      <c r="X49" s="69"/>
      <c r="Y49" s="69"/>
      <c r="Z49" s="69"/>
      <c r="AA49" s="69"/>
      <c r="AB49" s="69"/>
      <c r="AC49" s="69"/>
      <c r="AD49" s="69"/>
      <c r="AE49" s="69"/>
      <c r="AF49" s="69"/>
      <c r="AG49" s="69"/>
      <c r="AH49" s="68" t="s">
        <v>50</v>
      </c>
      <c r="AI49" s="69"/>
      <c r="AJ49" s="69"/>
      <c r="AK49" s="69"/>
      <c r="AL49" s="69"/>
      <c r="AM49" s="69"/>
      <c r="AN49" s="69"/>
      <c r="AO49" s="69"/>
      <c r="AP49" s="67"/>
      <c r="AQ49" s="67"/>
      <c r="AR49" s="70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9"/>
      <c r="B60" s="40"/>
      <c r="C60" s="41"/>
      <c r="D60" s="71" t="s">
        <v>51</v>
      </c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71" t="s">
        <v>52</v>
      </c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71" t="s">
        <v>51</v>
      </c>
      <c r="AI60" s="44"/>
      <c r="AJ60" s="44"/>
      <c r="AK60" s="44"/>
      <c r="AL60" s="44"/>
      <c r="AM60" s="71" t="s">
        <v>52</v>
      </c>
      <c r="AN60" s="44"/>
      <c r="AO60" s="44"/>
      <c r="AP60" s="41"/>
      <c r="AQ60" s="41"/>
      <c r="AR60" s="42"/>
      <c r="BE60" s="39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9"/>
      <c r="B64" s="40"/>
      <c r="C64" s="41"/>
      <c r="D64" s="68" t="s">
        <v>53</v>
      </c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  <c r="Z64" s="72"/>
      <c r="AA64" s="72"/>
      <c r="AB64" s="72"/>
      <c r="AC64" s="72"/>
      <c r="AD64" s="72"/>
      <c r="AE64" s="72"/>
      <c r="AF64" s="72"/>
      <c r="AG64" s="72"/>
      <c r="AH64" s="68" t="s">
        <v>54</v>
      </c>
      <c r="AI64" s="72"/>
      <c r="AJ64" s="72"/>
      <c r="AK64" s="72"/>
      <c r="AL64" s="72"/>
      <c r="AM64" s="72"/>
      <c r="AN64" s="72"/>
      <c r="AO64" s="72"/>
      <c r="AP64" s="41"/>
      <c r="AQ64" s="41"/>
      <c r="AR64" s="42"/>
      <c r="BE64" s="39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9"/>
      <c r="B75" s="40"/>
      <c r="C75" s="41"/>
      <c r="D75" s="71" t="s">
        <v>51</v>
      </c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71" t="s">
        <v>52</v>
      </c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71" t="s">
        <v>51</v>
      </c>
      <c r="AI75" s="44"/>
      <c r="AJ75" s="44"/>
      <c r="AK75" s="44"/>
      <c r="AL75" s="44"/>
      <c r="AM75" s="71" t="s">
        <v>52</v>
      </c>
      <c r="AN75" s="44"/>
      <c r="AO75" s="44"/>
      <c r="AP75" s="41"/>
      <c r="AQ75" s="41"/>
      <c r="AR75" s="42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2"/>
      <c r="BE76" s="39"/>
    </row>
    <row r="77" s="2" customFormat="1" ht="6.96" customHeight="1">
      <c r="A77" s="39"/>
      <c r="B77" s="73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  <c r="O77" s="74"/>
      <c r="P77" s="74"/>
      <c r="Q77" s="74"/>
      <c r="R77" s="74"/>
      <c r="S77" s="74"/>
      <c r="T77" s="74"/>
      <c r="U77" s="74"/>
      <c r="V77" s="74"/>
      <c r="W77" s="74"/>
      <c r="X77" s="74"/>
      <c r="Y77" s="74"/>
      <c r="Z77" s="74"/>
      <c r="AA77" s="74"/>
      <c r="AB77" s="74"/>
      <c r="AC77" s="74"/>
      <c r="AD77" s="74"/>
      <c r="AE77" s="74"/>
      <c r="AF77" s="74"/>
      <c r="AG77" s="74"/>
      <c r="AH77" s="74"/>
      <c r="AI77" s="74"/>
      <c r="AJ77" s="74"/>
      <c r="AK77" s="74"/>
      <c r="AL77" s="74"/>
      <c r="AM77" s="74"/>
      <c r="AN77" s="74"/>
      <c r="AO77" s="74"/>
      <c r="AP77" s="74"/>
      <c r="AQ77" s="74"/>
      <c r="AR77" s="42"/>
      <c r="BE77" s="39"/>
    </row>
    <row r="81" s="2" customFormat="1" ht="6.96" customHeight="1">
      <c r="A81" s="39"/>
      <c r="B81" s="75"/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  <c r="V81" s="76"/>
      <c r="W81" s="76"/>
      <c r="X81" s="76"/>
      <c r="Y81" s="76"/>
      <c r="Z81" s="76"/>
      <c r="AA81" s="76"/>
      <c r="AB81" s="76"/>
      <c r="AC81" s="76"/>
      <c r="AD81" s="76"/>
      <c r="AE81" s="76"/>
      <c r="AF81" s="76"/>
      <c r="AG81" s="76"/>
      <c r="AH81" s="76"/>
      <c r="AI81" s="76"/>
      <c r="AJ81" s="76"/>
      <c r="AK81" s="76"/>
      <c r="AL81" s="76"/>
      <c r="AM81" s="76"/>
      <c r="AN81" s="76"/>
      <c r="AO81" s="76"/>
      <c r="AP81" s="76"/>
      <c r="AQ81" s="76"/>
      <c r="AR81" s="42"/>
      <c r="BE81" s="39"/>
    </row>
    <row r="82" s="2" customFormat="1" ht="24.96" customHeight="1">
      <c r="A82" s="39"/>
      <c r="B82" s="40"/>
      <c r="C82" s="22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2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2"/>
      <c r="BE83" s="39"/>
    </row>
    <row r="84" s="4" customFormat="1" ht="12" customHeight="1">
      <c r="A84" s="4"/>
      <c r="B84" s="77"/>
      <c r="C84" s="31" t="s">
        <v>12</v>
      </c>
      <c r="D84" s="78"/>
      <c r="E84" s="78"/>
      <c r="F84" s="78"/>
      <c r="G84" s="78"/>
      <c r="H84" s="78"/>
      <c r="I84" s="78"/>
      <c r="J84" s="78"/>
      <c r="K84" s="78"/>
      <c r="L84" s="78" t="str">
        <f>K5</f>
        <v>0625</v>
      </c>
      <c r="M84" s="78"/>
      <c r="N84" s="78"/>
      <c r="O84" s="78"/>
      <c r="P84" s="78"/>
      <c r="Q84" s="78"/>
      <c r="R84" s="78"/>
      <c r="S84" s="78"/>
      <c r="T84" s="78"/>
      <c r="U84" s="78"/>
      <c r="V84" s="78"/>
      <c r="W84" s="78"/>
      <c r="X84" s="78"/>
      <c r="Y84" s="78"/>
      <c r="Z84" s="78"/>
      <c r="AA84" s="78"/>
      <c r="AB84" s="78"/>
      <c r="AC84" s="78"/>
      <c r="AD84" s="78"/>
      <c r="AE84" s="78"/>
      <c r="AF84" s="78"/>
      <c r="AG84" s="78"/>
      <c r="AH84" s="78"/>
      <c r="AI84" s="78"/>
      <c r="AJ84" s="78"/>
      <c r="AK84" s="78"/>
      <c r="AL84" s="78"/>
      <c r="AM84" s="78"/>
      <c r="AN84" s="78"/>
      <c r="AO84" s="78"/>
      <c r="AP84" s="78"/>
      <c r="AQ84" s="78"/>
      <c r="AR84" s="79"/>
      <c r="BE84" s="4"/>
    </row>
    <row r="85" s="5" customFormat="1" ht="36.96" customHeight="1">
      <c r="A85" s="5"/>
      <c r="B85" s="80"/>
      <c r="C85" s="81" t="s">
        <v>15</v>
      </c>
      <c r="D85" s="82"/>
      <c r="E85" s="82"/>
      <c r="F85" s="82"/>
      <c r="G85" s="82"/>
      <c r="H85" s="82"/>
      <c r="I85" s="82"/>
      <c r="J85" s="82"/>
      <c r="K85" s="82"/>
      <c r="L85" s="83" t="str">
        <f>K6</f>
        <v>Meniareň Krasňany</v>
      </c>
      <c r="M85" s="82"/>
      <c r="N85" s="82"/>
      <c r="O85" s="82"/>
      <c r="P85" s="82"/>
      <c r="Q85" s="82"/>
      <c r="R85" s="82"/>
      <c r="S85" s="82"/>
      <c r="T85" s="82"/>
      <c r="U85" s="82"/>
      <c r="V85" s="82"/>
      <c r="W85" s="82"/>
      <c r="X85" s="82"/>
      <c r="Y85" s="82"/>
      <c r="Z85" s="82"/>
      <c r="AA85" s="82"/>
      <c r="AB85" s="82"/>
      <c r="AC85" s="82"/>
      <c r="AD85" s="82"/>
      <c r="AE85" s="82"/>
      <c r="AF85" s="82"/>
      <c r="AG85" s="82"/>
      <c r="AH85" s="82"/>
      <c r="AI85" s="82"/>
      <c r="AJ85" s="82"/>
      <c r="AK85" s="82"/>
      <c r="AL85" s="82"/>
      <c r="AM85" s="82"/>
      <c r="AN85" s="82"/>
      <c r="AO85" s="82"/>
      <c r="AP85" s="82"/>
      <c r="AQ85" s="82"/>
      <c r="AR85" s="84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2"/>
      <c r="BE86" s="39"/>
    </row>
    <row r="87" s="2" customFormat="1" ht="12" customHeight="1">
      <c r="A87" s="39"/>
      <c r="B87" s="40"/>
      <c r="C87" s="31" t="s">
        <v>19</v>
      </c>
      <c r="D87" s="41"/>
      <c r="E87" s="41"/>
      <c r="F87" s="41"/>
      <c r="G87" s="41"/>
      <c r="H87" s="41"/>
      <c r="I87" s="41"/>
      <c r="J87" s="41"/>
      <c r="K87" s="41"/>
      <c r="L87" s="85" t="str">
        <f>IF(K8="","",K8)</f>
        <v>Bratislava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1" t="s">
        <v>21</v>
      </c>
      <c r="AJ87" s="41"/>
      <c r="AK87" s="41"/>
      <c r="AL87" s="41"/>
      <c r="AM87" s="86" t="str">
        <f>IF(AN8= "","",AN8)</f>
        <v>1. 10. 2025</v>
      </c>
      <c r="AN87" s="86"/>
      <c r="AO87" s="41"/>
      <c r="AP87" s="41"/>
      <c r="AQ87" s="41"/>
      <c r="AR87" s="42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2"/>
      <c r="BE88" s="39"/>
    </row>
    <row r="89" s="2" customFormat="1" ht="15.15" customHeight="1">
      <c r="A89" s="39"/>
      <c r="B89" s="40"/>
      <c r="C89" s="31" t="s">
        <v>23</v>
      </c>
      <c r="D89" s="41"/>
      <c r="E89" s="41"/>
      <c r="F89" s="41"/>
      <c r="G89" s="41"/>
      <c r="H89" s="41"/>
      <c r="I89" s="41"/>
      <c r="J89" s="41"/>
      <c r="K89" s="41"/>
      <c r="L89" s="78" t="str">
        <f>IF(E11= "","",E11)</f>
        <v>Dopravný podnik Bratislava, akciová spoločnosť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1" t="s">
        <v>29</v>
      </c>
      <c r="AJ89" s="41"/>
      <c r="AK89" s="41"/>
      <c r="AL89" s="41"/>
      <c r="AM89" s="87" t="str">
        <f>IF(E17="","",E17)</f>
        <v xml:space="preserve"> </v>
      </c>
      <c r="AN89" s="78"/>
      <c r="AO89" s="78"/>
      <c r="AP89" s="78"/>
      <c r="AQ89" s="41"/>
      <c r="AR89" s="42"/>
      <c r="AS89" s="88" t="s">
        <v>56</v>
      </c>
      <c r="AT89" s="89"/>
      <c r="AU89" s="90"/>
      <c r="AV89" s="90"/>
      <c r="AW89" s="90"/>
      <c r="AX89" s="90"/>
      <c r="AY89" s="90"/>
      <c r="AZ89" s="90"/>
      <c r="BA89" s="90"/>
      <c r="BB89" s="90"/>
      <c r="BC89" s="90"/>
      <c r="BD89" s="91"/>
      <c r="BE89" s="39"/>
    </row>
    <row r="90" s="2" customFormat="1" ht="15.15" customHeight="1">
      <c r="A90" s="39"/>
      <c r="B90" s="40"/>
      <c r="C90" s="31" t="s">
        <v>27</v>
      </c>
      <c r="D90" s="41"/>
      <c r="E90" s="41"/>
      <c r="F90" s="41"/>
      <c r="G90" s="41"/>
      <c r="H90" s="41"/>
      <c r="I90" s="41"/>
      <c r="J90" s="41"/>
      <c r="K90" s="41"/>
      <c r="L90" s="78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1" t="s">
        <v>32</v>
      </c>
      <c r="AJ90" s="41"/>
      <c r="AK90" s="41"/>
      <c r="AL90" s="41"/>
      <c r="AM90" s="87" t="str">
        <f>IF(E20="","",E20)</f>
        <v xml:space="preserve"> </v>
      </c>
      <c r="AN90" s="78"/>
      <c r="AO90" s="78"/>
      <c r="AP90" s="78"/>
      <c r="AQ90" s="41"/>
      <c r="AR90" s="42"/>
      <c r="AS90" s="92"/>
      <c r="AT90" s="93"/>
      <c r="AU90" s="94"/>
      <c r="AV90" s="94"/>
      <c r="AW90" s="94"/>
      <c r="AX90" s="94"/>
      <c r="AY90" s="94"/>
      <c r="AZ90" s="94"/>
      <c r="BA90" s="94"/>
      <c r="BB90" s="94"/>
      <c r="BC90" s="94"/>
      <c r="BD90" s="95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2"/>
      <c r="AS91" s="96"/>
      <c r="AT91" s="97"/>
      <c r="AU91" s="98"/>
      <c r="AV91" s="98"/>
      <c r="AW91" s="98"/>
      <c r="AX91" s="98"/>
      <c r="AY91" s="98"/>
      <c r="AZ91" s="98"/>
      <c r="BA91" s="98"/>
      <c r="BB91" s="98"/>
      <c r="BC91" s="98"/>
      <c r="BD91" s="99"/>
      <c r="BE91" s="39"/>
    </row>
    <row r="92" s="2" customFormat="1" ht="29.28" customHeight="1">
      <c r="A92" s="39"/>
      <c r="B92" s="40"/>
      <c r="C92" s="100" t="s">
        <v>57</v>
      </c>
      <c r="D92" s="101"/>
      <c r="E92" s="101"/>
      <c r="F92" s="101"/>
      <c r="G92" s="101"/>
      <c r="H92" s="102"/>
      <c r="I92" s="103" t="s">
        <v>58</v>
      </c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1"/>
      <c r="Z92" s="101"/>
      <c r="AA92" s="101"/>
      <c r="AB92" s="101"/>
      <c r="AC92" s="101"/>
      <c r="AD92" s="101"/>
      <c r="AE92" s="101"/>
      <c r="AF92" s="101"/>
      <c r="AG92" s="104" t="s">
        <v>59</v>
      </c>
      <c r="AH92" s="101"/>
      <c r="AI92" s="101"/>
      <c r="AJ92" s="101"/>
      <c r="AK92" s="101"/>
      <c r="AL92" s="101"/>
      <c r="AM92" s="101"/>
      <c r="AN92" s="103" t="s">
        <v>60</v>
      </c>
      <c r="AO92" s="101"/>
      <c r="AP92" s="105"/>
      <c r="AQ92" s="106" t="s">
        <v>61</v>
      </c>
      <c r="AR92" s="42"/>
      <c r="AS92" s="107" t="s">
        <v>62</v>
      </c>
      <c r="AT92" s="108" t="s">
        <v>63</v>
      </c>
      <c r="AU92" s="108" t="s">
        <v>64</v>
      </c>
      <c r="AV92" s="108" t="s">
        <v>65</v>
      </c>
      <c r="AW92" s="108" t="s">
        <v>66</v>
      </c>
      <c r="AX92" s="108" t="s">
        <v>67</v>
      </c>
      <c r="AY92" s="108" t="s">
        <v>68</v>
      </c>
      <c r="AZ92" s="108" t="s">
        <v>69</v>
      </c>
      <c r="BA92" s="108" t="s">
        <v>70</v>
      </c>
      <c r="BB92" s="108" t="s">
        <v>71</v>
      </c>
      <c r="BC92" s="108" t="s">
        <v>72</v>
      </c>
      <c r="BD92" s="109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2"/>
      <c r="AS93" s="110"/>
      <c r="AT93" s="111"/>
      <c r="AU93" s="111"/>
      <c r="AV93" s="111"/>
      <c r="AW93" s="111"/>
      <c r="AX93" s="111"/>
      <c r="AY93" s="111"/>
      <c r="AZ93" s="111"/>
      <c r="BA93" s="111"/>
      <c r="BB93" s="111"/>
      <c r="BC93" s="111"/>
      <c r="BD93" s="112"/>
      <c r="BE93" s="39"/>
    </row>
    <row r="94" s="6" customFormat="1" ht="32.4" customHeight="1">
      <c r="A94" s="6"/>
      <c r="B94" s="113"/>
      <c r="C94" s="114" t="s">
        <v>74</v>
      </c>
      <c r="D94" s="115"/>
      <c r="E94" s="115"/>
      <c r="F94" s="115"/>
      <c r="G94" s="115"/>
      <c r="H94" s="115"/>
      <c r="I94" s="115"/>
      <c r="J94" s="115"/>
      <c r="K94" s="115"/>
      <c r="L94" s="115"/>
      <c r="M94" s="115"/>
      <c r="N94" s="115"/>
      <c r="O94" s="115"/>
      <c r="P94" s="115"/>
      <c r="Q94" s="115"/>
      <c r="R94" s="115"/>
      <c r="S94" s="115"/>
      <c r="T94" s="115"/>
      <c r="U94" s="115"/>
      <c r="V94" s="115"/>
      <c r="W94" s="115"/>
      <c r="X94" s="115"/>
      <c r="Y94" s="115"/>
      <c r="Z94" s="115"/>
      <c r="AA94" s="115"/>
      <c r="AB94" s="115"/>
      <c r="AC94" s="115"/>
      <c r="AD94" s="115"/>
      <c r="AE94" s="115"/>
      <c r="AF94" s="115"/>
      <c r="AG94" s="116">
        <f>ROUND(AG95,2)</f>
        <v>0</v>
      </c>
      <c r="AH94" s="116"/>
      <c r="AI94" s="116"/>
      <c r="AJ94" s="116"/>
      <c r="AK94" s="116"/>
      <c r="AL94" s="116"/>
      <c r="AM94" s="116"/>
      <c r="AN94" s="117">
        <f>SUM(AG94,AT94)</f>
        <v>0</v>
      </c>
      <c r="AO94" s="117"/>
      <c r="AP94" s="117"/>
      <c r="AQ94" s="118" t="s">
        <v>1</v>
      </c>
      <c r="AR94" s="119"/>
      <c r="AS94" s="120">
        <f>ROUND(AS95,2)</f>
        <v>0</v>
      </c>
      <c r="AT94" s="121">
        <f>ROUND(SUM(AV94:AW94),2)</f>
        <v>0</v>
      </c>
      <c r="AU94" s="122">
        <f>ROUND(AU95,5)</f>
        <v>0</v>
      </c>
      <c r="AV94" s="121">
        <f>ROUND(AZ94*L32,2)</f>
        <v>0</v>
      </c>
      <c r="AW94" s="121">
        <f>ROUND(BA94*L33,2)</f>
        <v>0</v>
      </c>
      <c r="AX94" s="121">
        <f>ROUND(BB94*L32,2)</f>
        <v>0</v>
      </c>
      <c r="AY94" s="121">
        <f>ROUND(BC94*L33,2)</f>
        <v>0</v>
      </c>
      <c r="AZ94" s="121">
        <f>ROUND(AZ95,2)</f>
        <v>0</v>
      </c>
      <c r="BA94" s="121">
        <f>ROUND(BA95,2)</f>
        <v>0</v>
      </c>
      <c r="BB94" s="121">
        <f>ROUND(BB95,2)</f>
        <v>0</v>
      </c>
      <c r="BC94" s="121">
        <f>ROUND(BC95,2)</f>
        <v>0</v>
      </c>
      <c r="BD94" s="123">
        <f>ROUND(BD95,2)</f>
        <v>0</v>
      </c>
      <c r="BE94" s="6"/>
      <c r="BS94" s="124" t="s">
        <v>75</v>
      </c>
      <c r="BT94" s="124" t="s">
        <v>76</v>
      </c>
      <c r="BU94" s="125" t="s">
        <v>77</v>
      </c>
      <c r="BV94" s="124" t="s">
        <v>78</v>
      </c>
      <c r="BW94" s="124" t="s">
        <v>5</v>
      </c>
      <c r="BX94" s="124" t="s">
        <v>79</v>
      </c>
      <c r="CL94" s="124" t="s">
        <v>1</v>
      </c>
    </row>
    <row r="95" s="7" customFormat="1" ht="24.75" customHeight="1">
      <c r="A95" s="126" t="s">
        <v>80</v>
      </c>
      <c r="B95" s="127"/>
      <c r="C95" s="128"/>
      <c r="D95" s="129" t="s">
        <v>81</v>
      </c>
      <c r="E95" s="129"/>
      <c r="F95" s="129"/>
      <c r="G95" s="129"/>
      <c r="H95" s="129"/>
      <c r="I95" s="130"/>
      <c r="J95" s="129" t="s">
        <v>82</v>
      </c>
      <c r="K95" s="129"/>
      <c r="L95" s="129"/>
      <c r="M95" s="129"/>
      <c r="N95" s="129"/>
      <c r="O95" s="129"/>
      <c r="P95" s="129"/>
      <c r="Q95" s="129"/>
      <c r="R95" s="129"/>
      <c r="S95" s="129"/>
      <c r="T95" s="129"/>
      <c r="U95" s="129"/>
      <c r="V95" s="129"/>
      <c r="W95" s="129"/>
      <c r="X95" s="129"/>
      <c r="Y95" s="129"/>
      <c r="Z95" s="129"/>
      <c r="AA95" s="129"/>
      <c r="AB95" s="129"/>
      <c r="AC95" s="129"/>
      <c r="AD95" s="129"/>
      <c r="AE95" s="129"/>
      <c r="AF95" s="129"/>
      <c r="AG95" s="131">
        <f>'01 - Výmena oplechovania ...'!J32</f>
        <v>0</v>
      </c>
      <c r="AH95" s="130"/>
      <c r="AI95" s="130"/>
      <c r="AJ95" s="130"/>
      <c r="AK95" s="130"/>
      <c r="AL95" s="130"/>
      <c r="AM95" s="130"/>
      <c r="AN95" s="131">
        <f>SUM(AG95,AT95)</f>
        <v>0</v>
      </c>
      <c r="AO95" s="130"/>
      <c r="AP95" s="130"/>
      <c r="AQ95" s="132" t="s">
        <v>83</v>
      </c>
      <c r="AR95" s="133"/>
      <c r="AS95" s="134">
        <v>0</v>
      </c>
      <c r="AT95" s="135">
        <f>ROUND(SUM(AV95:AW95),2)</f>
        <v>0</v>
      </c>
      <c r="AU95" s="136">
        <f>'01 - Výmena oplechovania ...'!P134</f>
        <v>0</v>
      </c>
      <c r="AV95" s="135">
        <f>'01 - Výmena oplechovania ...'!J35</f>
        <v>0</v>
      </c>
      <c r="AW95" s="135">
        <f>'01 - Výmena oplechovania ...'!J36</f>
        <v>0</v>
      </c>
      <c r="AX95" s="135">
        <f>'01 - Výmena oplechovania ...'!J37</f>
        <v>0</v>
      </c>
      <c r="AY95" s="135">
        <f>'01 - Výmena oplechovania ...'!J38</f>
        <v>0</v>
      </c>
      <c r="AZ95" s="135">
        <f>'01 - Výmena oplechovania ...'!F35</f>
        <v>0</v>
      </c>
      <c r="BA95" s="135">
        <f>'01 - Výmena oplechovania ...'!F36</f>
        <v>0</v>
      </c>
      <c r="BB95" s="135">
        <f>'01 - Výmena oplechovania ...'!F37</f>
        <v>0</v>
      </c>
      <c r="BC95" s="135">
        <f>'01 - Výmena oplechovania ...'!F38</f>
        <v>0</v>
      </c>
      <c r="BD95" s="137">
        <f>'01 - Výmena oplechovania ...'!F39</f>
        <v>0</v>
      </c>
      <c r="BE95" s="7"/>
      <c r="BT95" s="138" t="s">
        <v>84</v>
      </c>
      <c r="BV95" s="138" t="s">
        <v>78</v>
      </c>
      <c r="BW95" s="138" t="s">
        <v>85</v>
      </c>
      <c r="BX95" s="138" t="s">
        <v>5</v>
      </c>
      <c r="CL95" s="138" t="s">
        <v>1</v>
      </c>
      <c r="CM95" s="138" t="s">
        <v>76</v>
      </c>
    </row>
    <row r="96">
      <c r="B96" s="20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19"/>
    </row>
    <row r="97" s="2" customFormat="1" ht="30" customHeight="1">
      <c r="A97" s="39"/>
      <c r="B97" s="40"/>
      <c r="C97" s="114" t="s">
        <v>86</v>
      </c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117">
        <f>ROUND(SUM(AG98:AG101), 2)</f>
        <v>0</v>
      </c>
      <c r="AH97" s="117"/>
      <c r="AI97" s="117"/>
      <c r="AJ97" s="117"/>
      <c r="AK97" s="117"/>
      <c r="AL97" s="117"/>
      <c r="AM97" s="117"/>
      <c r="AN97" s="117">
        <f>ROUND(SUM(AN98:AN101), 2)</f>
        <v>0</v>
      </c>
      <c r="AO97" s="117"/>
      <c r="AP97" s="117"/>
      <c r="AQ97" s="139"/>
      <c r="AR97" s="42"/>
      <c r="AS97" s="107" t="s">
        <v>87</v>
      </c>
      <c r="AT97" s="108" t="s">
        <v>88</v>
      </c>
      <c r="AU97" s="108" t="s">
        <v>40</v>
      </c>
      <c r="AV97" s="109" t="s">
        <v>63</v>
      </c>
      <c r="AW97" s="39"/>
      <c r="AX97" s="39"/>
      <c r="AY97" s="39"/>
      <c r="AZ97" s="39"/>
      <c r="BA97" s="39"/>
      <c r="BB97" s="39"/>
      <c r="BC97" s="39"/>
      <c r="BD97" s="39"/>
      <c r="BE97" s="39"/>
    </row>
    <row r="98" s="2" customFormat="1" ht="19.92" customHeight="1">
      <c r="A98" s="39"/>
      <c r="B98" s="40"/>
      <c r="C98" s="41"/>
      <c r="D98" s="140" t="s">
        <v>89</v>
      </c>
      <c r="E98" s="140"/>
      <c r="F98" s="140"/>
      <c r="G98" s="140"/>
      <c r="H98" s="140"/>
      <c r="I98" s="140"/>
      <c r="J98" s="140"/>
      <c r="K98" s="140"/>
      <c r="L98" s="140"/>
      <c r="M98" s="140"/>
      <c r="N98" s="140"/>
      <c r="O98" s="140"/>
      <c r="P98" s="140"/>
      <c r="Q98" s="140"/>
      <c r="R98" s="140"/>
      <c r="S98" s="140"/>
      <c r="T98" s="140"/>
      <c r="U98" s="140"/>
      <c r="V98" s="140"/>
      <c r="W98" s="140"/>
      <c r="X98" s="140"/>
      <c r="Y98" s="140"/>
      <c r="Z98" s="140"/>
      <c r="AA98" s="140"/>
      <c r="AB98" s="140"/>
      <c r="AC98" s="41"/>
      <c r="AD98" s="41"/>
      <c r="AE98" s="41"/>
      <c r="AF98" s="41"/>
      <c r="AG98" s="141">
        <f>ROUND(AG94 * AS98, 2)</f>
        <v>0</v>
      </c>
      <c r="AH98" s="142"/>
      <c r="AI98" s="142"/>
      <c r="AJ98" s="142"/>
      <c r="AK98" s="142"/>
      <c r="AL98" s="142"/>
      <c r="AM98" s="142"/>
      <c r="AN98" s="142">
        <f>ROUND(AG98 + AV98, 2)</f>
        <v>0</v>
      </c>
      <c r="AO98" s="142"/>
      <c r="AP98" s="142"/>
      <c r="AQ98" s="41"/>
      <c r="AR98" s="42"/>
      <c r="AS98" s="143">
        <v>0</v>
      </c>
      <c r="AT98" s="144" t="s">
        <v>90</v>
      </c>
      <c r="AU98" s="144" t="s">
        <v>41</v>
      </c>
      <c r="AV98" s="145">
        <f>ROUND(IF(AU98="základná",AG98*L32,IF(AU98="znížená",AG98*L33,0)), 2)</f>
        <v>0</v>
      </c>
      <c r="AW98" s="39"/>
      <c r="AX98" s="39"/>
      <c r="AY98" s="39"/>
      <c r="AZ98" s="39"/>
      <c r="BA98" s="39"/>
      <c r="BB98" s="39"/>
      <c r="BC98" s="39"/>
      <c r="BD98" s="39"/>
      <c r="BE98" s="39"/>
      <c r="BV98" s="16" t="s">
        <v>91</v>
      </c>
      <c r="BY98" s="146">
        <f>IF(AU98="základná",AV98,0)</f>
        <v>0</v>
      </c>
      <c r="BZ98" s="146">
        <f>IF(AU98="znížená",AV98,0)</f>
        <v>0</v>
      </c>
      <c r="CA98" s="146">
        <v>0</v>
      </c>
      <c r="CB98" s="146">
        <v>0</v>
      </c>
      <c r="CC98" s="146">
        <v>0</v>
      </c>
      <c r="CD98" s="146">
        <f>IF(AU98="základná",AG98,0)</f>
        <v>0</v>
      </c>
      <c r="CE98" s="146">
        <f>IF(AU98="znížená",AG98,0)</f>
        <v>0</v>
      </c>
      <c r="CF98" s="146">
        <f>IF(AU98="zákl. prenesená",AG98,0)</f>
        <v>0</v>
      </c>
      <c r="CG98" s="146">
        <f>IF(AU98="zníž. prenesená",AG98,0)</f>
        <v>0</v>
      </c>
      <c r="CH98" s="146">
        <f>IF(AU98="nulová",AG98,0)</f>
        <v>0</v>
      </c>
      <c r="CI98" s="16">
        <f>IF(AU98="základná",1,IF(AU98="znížená",2,IF(AU98="zákl. prenesená",4,IF(AU98="zníž. prenesená",5,3))))</f>
        <v>1</v>
      </c>
      <c r="CJ98" s="16">
        <f>IF(AT98="stavebná časť",1,IF(AT98="investičná časť",2,3))</f>
        <v>1</v>
      </c>
      <c r="CK98" s="16" t="str">
        <f>IF(D98="Vyplň vlastné","","x")</f>
        <v>x</v>
      </c>
    </row>
    <row r="99" s="2" customFormat="1" ht="19.92" customHeight="1">
      <c r="A99" s="39"/>
      <c r="B99" s="40"/>
      <c r="C99" s="41"/>
      <c r="D99" s="147" t="s">
        <v>92</v>
      </c>
      <c r="E99" s="140"/>
      <c r="F99" s="140"/>
      <c r="G99" s="140"/>
      <c r="H99" s="140"/>
      <c r="I99" s="140"/>
      <c r="J99" s="140"/>
      <c r="K99" s="140"/>
      <c r="L99" s="140"/>
      <c r="M99" s="140"/>
      <c r="N99" s="140"/>
      <c r="O99" s="140"/>
      <c r="P99" s="140"/>
      <c r="Q99" s="140"/>
      <c r="R99" s="140"/>
      <c r="S99" s="140"/>
      <c r="T99" s="140"/>
      <c r="U99" s="140"/>
      <c r="V99" s="140"/>
      <c r="W99" s="140"/>
      <c r="X99" s="140"/>
      <c r="Y99" s="140"/>
      <c r="Z99" s="140"/>
      <c r="AA99" s="140"/>
      <c r="AB99" s="140"/>
      <c r="AC99" s="41"/>
      <c r="AD99" s="41"/>
      <c r="AE99" s="41"/>
      <c r="AF99" s="41"/>
      <c r="AG99" s="141">
        <f>ROUND(AG94 * AS99, 2)</f>
        <v>0</v>
      </c>
      <c r="AH99" s="142"/>
      <c r="AI99" s="142"/>
      <c r="AJ99" s="142"/>
      <c r="AK99" s="142"/>
      <c r="AL99" s="142"/>
      <c r="AM99" s="142"/>
      <c r="AN99" s="142">
        <f>ROUND(AG99 + AV99, 2)</f>
        <v>0</v>
      </c>
      <c r="AO99" s="142"/>
      <c r="AP99" s="142"/>
      <c r="AQ99" s="41"/>
      <c r="AR99" s="42"/>
      <c r="AS99" s="143">
        <v>0</v>
      </c>
      <c r="AT99" s="144" t="s">
        <v>90</v>
      </c>
      <c r="AU99" s="144" t="s">
        <v>41</v>
      </c>
      <c r="AV99" s="145">
        <f>ROUND(IF(AU99="základná",AG99*L32,IF(AU99="znížená",AG99*L33,0)), 2)</f>
        <v>0</v>
      </c>
      <c r="AW99" s="39"/>
      <c r="AX99" s="39"/>
      <c r="AY99" s="39"/>
      <c r="AZ99" s="39"/>
      <c r="BA99" s="39"/>
      <c r="BB99" s="39"/>
      <c r="BC99" s="39"/>
      <c r="BD99" s="39"/>
      <c r="BE99" s="39"/>
      <c r="BV99" s="16" t="s">
        <v>93</v>
      </c>
      <c r="BY99" s="146">
        <f>IF(AU99="základná",AV99,0)</f>
        <v>0</v>
      </c>
      <c r="BZ99" s="146">
        <f>IF(AU99="znížená",AV99,0)</f>
        <v>0</v>
      </c>
      <c r="CA99" s="146">
        <v>0</v>
      </c>
      <c r="CB99" s="146">
        <v>0</v>
      </c>
      <c r="CC99" s="146">
        <v>0</v>
      </c>
      <c r="CD99" s="146">
        <f>IF(AU99="základná",AG99,0)</f>
        <v>0</v>
      </c>
      <c r="CE99" s="146">
        <f>IF(AU99="znížená",AG99,0)</f>
        <v>0</v>
      </c>
      <c r="CF99" s="146">
        <f>IF(AU99="zákl. prenesená",AG99,0)</f>
        <v>0</v>
      </c>
      <c r="CG99" s="146">
        <f>IF(AU99="zníž. prenesená",AG99,0)</f>
        <v>0</v>
      </c>
      <c r="CH99" s="146">
        <f>IF(AU99="nulová",AG99,0)</f>
        <v>0</v>
      </c>
      <c r="CI99" s="16">
        <f>IF(AU99="základná",1,IF(AU99="znížená",2,IF(AU99="zákl. prenesená",4,IF(AU99="zníž. prenesená",5,3))))</f>
        <v>1</v>
      </c>
      <c r="CJ99" s="16">
        <f>IF(AT99="stavebná časť",1,IF(AT99="investičná časť",2,3))</f>
        <v>1</v>
      </c>
      <c r="CK99" s="16" t="str">
        <f>IF(D99="Vyplň vlastné","","x")</f>
        <v/>
      </c>
    </row>
    <row r="100" s="2" customFormat="1" ht="19.92" customHeight="1">
      <c r="A100" s="39"/>
      <c r="B100" s="40"/>
      <c r="C100" s="41"/>
      <c r="D100" s="147" t="s">
        <v>92</v>
      </c>
      <c r="E100" s="140"/>
      <c r="F100" s="140"/>
      <c r="G100" s="140"/>
      <c r="H100" s="140"/>
      <c r="I100" s="140"/>
      <c r="J100" s="140"/>
      <c r="K100" s="140"/>
      <c r="L100" s="140"/>
      <c r="M100" s="140"/>
      <c r="N100" s="140"/>
      <c r="O100" s="140"/>
      <c r="P100" s="140"/>
      <c r="Q100" s="140"/>
      <c r="R100" s="140"/>
      <c r="S100" s="140"/>
      <c r="T100" s="140"/>
      <c r="U100" s="140"/>
      <c r="V100" s="140"/>
      <c r="W100" s="140"/>
      <c r="X100" s="140"/>
      <c r="Y100" s="140"/>
      <c r="Z100" s="140"/>
      <c r="AA100" s="140"/>
      <c r="AB100" s="140"/>
      <c r="AC100" s="41"/>
      <c r="AD100" s="41"/>
      <c r="AE100" s="41"/>
      <c r="AF100" s="41"/>
      <c r="AG100" s="141">
        <f>ROUND(AG94 * AS100, 2)</f>
        <v>0</v>
      </c>
      <c r="AH100" s="142"/>
      <c r="AI100" s="142"/>
      <c r="AJ100" s="142"/>
      <c r="AK100" s="142"/>
      <c r="AL100" s="142"/>
      <c r="AM100" s="142"/>
      <c r="AN100" s="142">
        <f>ROUND(AG100 + AV100, 2)</f>
        <v>0</v>
      </c>
      <c r="AO100" s="142"/>
      <c r="AP100" s="142"/>
      <c r="AQ100" s="41"/>
      <c r="AR100" s="42"/>
      <c r="AS100" s="143">
        <v>0</v>
      </c>
      <c r="AT100" s="144" t="s">
        <v>90</v>
      </c>
      <c r="AU100" s="144" t="s">
        <v>41</v>
      </c>
      <c r="AV100" s="145">
        <f>ROUND(IF(AU100="základná",AG100*L32,IF(AU100="znížená",AG100*L33,0)), 2)</f>
        <v>0</v>
      </c>
      <c r="AW100" s="39"/>
      <c r="AX100" s="39"/>
      <c r="AY100" s="39"/>
      <c r="AZ100" s="39"/>
      <c r="BA100" s="39"/>
      <c r="BB100" s="39"/>
      <c r="BC100" s="39"/>
      <c r="BD100" s="39"/>
      <c r="BE100" s="39"/>
      <c r="BV100" s="16" t="s">
        <v>93</v>
      </c>
      <c r="BY100" s="146">
        <f>IF(AU100="základná",AV100,0)</f>
        <v>0</v>
      </c>
      <c r="BZ100" s="146">
        <f>IF(AU100="znížená",AV100,0)</f>
        <v>0</v>
      </c>
      <c r="CA100" s="146">
        <v>0</v>
      </c>
      <c r="CB100" s="146">
        <v>0</v>
      </c>
      <c r="CC100" s="146">
        <v>0</v>
      </c>
      <c r="CD100" s="146">
        <f>IF(AU100="základná",AG100,0)</f>
        <v>0</v>
      </c>
      <c r="CE100" s="146">
        <f>IF(AU100="znížená",AG100,0)</f>
        <v>0</v>
      </c>
      <c r="CF100" s="146">
        <f>IF(AU100="zákl. prenesená",AG100,0)</f>
        <v>0</v>
      </c>
      <c r="CG100" s="146">
        <f>IF(AU100="zníž. prenesená",AG100,0)</f>
        <v>0</v>
      </c>
      <c r="CH100" s="146">
        <f>IF(AU100="nulová",AG100,0)</f>
        <v>0</v>
      </c>
      <c r="CI100" s="16">
        <f>IF(AU100="základná",1,IF(AU100="znížená",2,IF(AU100="zákl. prenesená",4,IF(AU100="zníž. prenesená",5,3))))</f>
        <v>1</v>
      </c>
      <c r="CJ100" s="16">
        <f>IF(AT100="stavebná časť",1,IF(AT100="investičná časť",2,3))</f>
        <v>1</v>
      </c>
      <c r="CK100" s="16" t="str">
        <f>IF(D100="Vyplň vlastné","","x")</f>
        <v/>
      </c>
    </row>
    <row r="101" s="2" customFormat="1" ht="19.92" customHeight="1">
      <c r="A101" s="39"/>
      <c r="B101" s="40"/>
      <c r="C101" s="41"/>
      <c r="D101" s="147" t="s">
        <v>92</v>
      </c>
      <c r="E101" s="140"/>
      <c r="F101" s="140"/>
      <c r="G101" s="140"/>
      <c r="H101" s="140"/>
      <c r="I101" s="140"/>
      <c r="J101" s="140"/>
      <c r="K101" s="140"/>
      <c r="L101" s="140"/>
      <c r="M101" s="140"/>
      <c r="N101" s="140"/>
      <c r="O101" s="140"/>
      <c r="P101" s="140"/>
      <c r="Q101" s="140"/>
      <c r="R101" s="140"/>
      <c r="S101" s="140"/>
      <c r="T101" s="140"/>
      <c r="U101" s="140"/>
      <c r="V101" s="140"/>
      <c r="W101" s="140"/>
      <c r="X101" s="140"/>
      <c r="Y101" s="140"/>
      <c r="Z101" s="140"/>
      <c r="AA101" s="140"/>
      <c r="AB101" s="140"/>
      <c r="AC101" s="41"/>
      <c r="AD101" s="41"/>
      <c r="AE101" s="41"/>
      <c r="AF101" s="41"/>
      <c r="AG101" s="141">
        <f>ROUND(AG94 * AS101, 2)</f>
        <v>0</v>
      </c>
      <c r="AH101" s="142"/>
      <c r="AI101" s="142"/>
      <c r="AJ101" s="142"/>
      <c r="AK101" s="142"/>
      <c r="AL101" s="142"/>
      <c r="AM101" s="142"/>
      <c r="AN101" s="142">
        <f>ROUND(AG101 + AV101, 2)</f>
        <v>0</v>
      </c>
      <c r="AO101" s="142"/>
      <c r="AP101" s="142"/>
      <c r="AQ101" s="41"/>
      <c r="AR101" s="42"/>
      <c r="AS101" s="148">
        <v>0</v>
      </c>
      <c r="AT101" s="149" t="s">
        <v>90</v>
      </c>
      <c r="AU101" s="149" t="s">
        <v>41</v>
      </c>
      <c r="AV101" s="150">
        <f>ROUND(IF(AU101="základná",AG101*L32,IF(AU101="znížená",AG101*L33,0)), 2)</f>
        <v>0</v>
      </c>
      <c r="AW101" s="39"/>
      <c r="AX101" s="39"/>
      <c r="AY101" s="39"/>
      <c r="AZ101" s="39"/>
      <c r="BA101" s="39"/>
      <c r="BB101" s="39"/>
      <c r="BC101" s="39"/>
      <c r="BD101" s="39"/>
      <c r="BE101" s="39"/>
      <c r="BV101" s="16" t="s">
        <v>93</v>
      </c>
      <c r="BY101" s="146">
        <f>IF(AU101="základná",AV101,0)</f>
        <v>0</v>
      </c>
      <c r="BZ101" s="146">
        <f>IF(AU101="znížená",AV101,0)</f>
        <v>0</v>
      </c>
      <c r="CA101" s="146">
        <v>0</v>
      </c>
      <c r="CB101" s="146">
        <v>0</v>
      </c>
      <c r="CC101" s="146">
        <v>0</v>
      </c>
      <c r="CD101" s="146">
        <f>IF(AU101="základná",AG101,0)</f>
        <v>0</v>
      </c>
      <c r="CE101" s="146">
        <f>IF(AU101="znížená",AG101,0)</f>
        <v>0</v>
      </c>
      <c r="CF101" s="146">
        <f>IF(AU101="zákl. prenesená",AG101,0)</f>
        <v>0</v>
      </c>
      <c r="CG101" s="146">
        <f>IF(AU101="zníž. prenesená",AG101,0)</f>
        <v>0</v>
      </c>
      <c r="CH101" s="146">
        <f>IF(AU101="nulová",AG101,0)</f>
        <v>0</v>
      </c>
      <c r="CI101" s="16">
        <f>IF(AU101="základná",1,IF(AU101="znížená",2,IF(AU101="zákl. prenesená",4,IF(AU101="zníž. prenesená",5,3))))</f>
        <v>1</v>
      </c>
      <c r="CJ101" s="16">
        <f>IF(AT101="stavebná časť",1,IF(AT101="investičná časť",2,3))</f>
        <v>1</v>
      </c>
      <c r="CK101" s="16" t="str">
        <f>IF(D101="Vyplň vlastné","","x")</f>
        <v/>
      </c>
    </row>
    <row r="102" s="2" customFormat="1" ht="10.8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F102" s="41"/>
      <c r="AG102" s="41"/>
      <c r="AH102" s="41"/>
      <c r="AI102" s="41"/>
      <c r="AJ102" s="41"/>
      <c r="AK102" s="41"/>
      <c r="AL102" s="41"/>
      <c r="AM102" s="41"/>
      <c r="AN102" s="41"/>
      <c r="AO102" s="41"/>
      <c r="AP102" s="41"/>
      <c r="AQ102" s="41"/>
      <c r="AR102" s="42"/>
      <c r="AS102" s="39"/>
      <c r="AT102" s="39"/>
      <c r="AU102" s="39"/>
      <c r="AV102" s="39"/>
      <c r="AW102" s="39"/>
      <c r="AX102" s="39"/>
      <c r="AY102" s="39"/>
      <c r="AZ102" s="39"/>
      <c r="BA102" s="39"/>
      <c r="BB102" s="39"/>
      <c r="BC102" s="39"/>
      <c r="BD102" s="39"/>
      <c r="BE102" s="39"/>
    </row>
    <row r="103" s="2" customFormat="1" ht="30" customHeight="1">
      <c r="A103" s="39"/>
      <c r="B103" s="40"/>
      <c r="C103" s="151" t="s">
        <v>94</v>
      </c>
      <c r="D103" s="152"/>
      <c r="E103" s="152"/>
      <c r="F103" s="152"/>
      <c r="G103" s="152"/>
      <c r="H103" s="152"/>
      <c r="I103" s="152"/>
      <c r="J103" s="152"/>
      <c r="K103" s="152"/>
      <c r="L103" s="152"/>
      <c r="M103" s="152"/>
      <c r="N103" s="152"/>
      <c r="O103" s="152"/>
      <c r="P103" s="152"/>
      <c r="Q103" s="152"/>
      <c r="R103" s="152"/>
      <c r="S103" s="152"/>
      <c r="T103" s="152"/>
      <c r="U103" s="152"/>
      <c r="V103" s="152"/>
      <c r="W103" s="152"/>
      <c r="X103" s="152"/>
      <c r="Y103" s="152"/>
      <c r="Z103" s="152"/>
      <c r="AA103" s="152"/>
      <c r="AB103" s="152"/>
      <c r="AC103" s="152"/>
      <c r="AD103" s="152"/>
      <c r="AE103" s="152"/>
      <c r="AF103" s="152"/>
      <c r="AG103" s="153">
        <f>ROUND(AG94 + AG97, 2)</f>
        <v>0</v>
      </c>
      <c r="AH103" s="153"/>
      <c r="AI103" s="153"/>
      <c r="AJ103" s="153"/>
      <c r="AK103" s="153"/>
      <c r="AL103" s="153"/>
      <c r="AM103" s="153"/>
      <c r="AN103" s="153">
        <f>ROUND(AN94 + AN97, 2)</f>
        <v>0</v>
      </c>
      <c r="AO103" s="153"/>
      <c r="AP103" s="153"/>
      <c r="AQ103" s="152"/>
      <c r="AR103" s="42"/>
      <c r="AS103" s="39"/>
      <c r="AT103" s="39"/>
      <c r="AU103" s="39"/>
      <c r="AV103" s="39"/>
      <c r="AW103" s="39"/>
      <c r="AX103" s="39"/>
      <c r="AY103" s="39"/>
      <c r="AZ103" s="39"/>
      <c r="BA103" s="39"/>
      <c r="BB103" s="39"/>
      <c r="BC103" s="39"/>
      <c r="BD103" s="39"/>
      <c r="BE103" s="39"/>
    </row>
    <row r="104" s="2" customFormat="1" ht="6.96" customHeight="1">
      <c r="A104" s="39"/>
      <c r="B104" s="73"/>
      <c r="C104" s="74"/>
      <c r="D104" s="74"/>
      <c r="E104" s="74"/>
      <c r="F104" s="74"/>
      <c r="G104" s="74"/>
      <c r="H104" s="74"/>
      <c r="I104" s="74"/>
      <c r="J104" s="74"/>
      <c r="K104" s="74"/>
      <c r="L104" s="74"/>
      <c r="M104" s="74"/>
      <c r="N104" s="74"/>
      <c r="O104" s="74"/>
      <c r="P104" s="74"/>
      <c r="Q104" s="74"/>
      <c r="R104" s="74"/>
      <c r="S104" s="74"/>
      <c r="T104" s="74"/>
      <c r="U104" s="74"/>
      <c r="V104" s="74"/>
      <c r="W104" s="74"/>
      <c r="X104" s="74"/>
      <c r="Y104" s="74"/>
      <c r="Z104" s="74"/>
      <c r="AA104" s="74"/>
      <c r="AB104" s="74"/>
      <c r="AC104" s="74"/>
      <c r="AD104" s="74"/>
      <c r="AE104" s="74"/>
      <c r="AF104" s="74"/>
      <c r="AG104" s="74"/>
      <c r="AH104" s="74"/>
      <c r="AI104" s="74"/>
      <c r="AJ104" s="74"/>
      <c r="AK104" s="74"/>
      <c r="AL104" s="74"/>
      <c r="AM104" s="74"/>
      <c r="AN104" s="74"/>
      <c r="AO104" s="74"/>
      <c r="AP104" s="74"/>
      <c r="AQ104" s="74"/>
      <c r="AR104" s="42"/>
      <c r="AS104" s="39"/>
      <c r="AT104" s="39"/>
      <c r="AU104" s="39"/>
      <c r="AV104" s="39"/>
      <c r="AW104" s="39"/>
      <c r="AX104" s="39"/>
      <c r="AY104" s="39"/>
      <c r="AZ104" s="39"/>
      <c r="BA104" s="39"/>
      <c r="BB104" s="39"/>
      <c r="BC104" s="39"/>
      <c r="BD104" s="39"/>
      <c r="BE104" s="39"/>
    </row>
  </sheetData>
  <sheetProtection sheet="1" formatColumns="0" formatRows="0" objects="1" scenarios="1" spinCount="100000" saltValue="PlFblUNPzIwmoEIGRrHpodHhNrYVVoZ89F+VqxX9MjgUYwMggyH2piq9qv2o+cUTHVb940CJJTC6c5dQ4UjCIw==" hashValue="dc/OPyxatVQ2wKhMPoY0sxmMi6AZWOK3DFIF8BSzCln0mRYbixti1CbMfHyCUOY9KxI7crZpjzIHlldErlArXw==" algorithmName="SHA-512" password="C549"/>
  <mergeCells count="60">
    <mergeCell ref="L85:AO85"/>
    <mergeCell ref="AM87:AN87"/>
    <mergeCell ref="AS89:AT91"/>
    <mergeCell ref="AM89:AP89"/>
    <mergeCell ref="AM90:AP90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AG98:AM98"/>
    <mergeCell ref="D98:AB98"/>
    <mergeCell ref="AN98:AP98"/>
    <mergeCell ref="AG99:AM99"/>
    <mergeCell ref="D99:AB99"/>
    <mergeCell ref="AN99:AP99"/>
    <mergeCell ref="D100:AB100"/>
    <mergeCell ref="AG100:AM100"/>
    <mergeCell ref="AN100:AP100"/>
    <mergeCell ref="D101:AB101"/>
    <mergeCell ref="AG101:AM101"/>
    <mergeCell ref="AN101:AP101"/>
    <mergeCell ref="AG94:AM94"/>
    <mergeCell ref="AN94:AP94"/>
    <mergeCell ref="AG97:AM97"/>
    <mergeCell ref="AN97:AP97"/>
    <mergeCell ref="AG103:AM103"/>
    <mergeCell ref="AN103:AP103"/>
    <mergeCell ref="BE5:BE34"/>
    <mergeCell ref="K5:AO5"/>
    <mergeCell ref="K6:AO6"/>
    <mergeCell ref="E14:AJ14"/>
    <mergeCell ref="E23:AN23"/>
    <mergeCell ref="AK26:AO26"/>
    <mergeCell ref="AK27:AO27"/>
    <mergeCell ref="AK29:AO29"/>
    <mergeCell ref="W31:AE31"/>
    <mergeCell ref="L31:P31"/>
    <mergeCell ref="AK31:AO31"/>
    <mergeCell ref="L32:P32"/>
    <mergeCell ref="W32:AE32"/>
    <mergeCell ref="AK32:AO32"/>
    <mergeCell ref="L33:P33"/>
    <mergeCell ref="AK33:AO33"/>
    <mergeCell ref="W33:AE33"/>
    <mergeCell ref="L34:P34"/>
    <mergeCell ref="AK34:AO34"/>
    <mergeCell ref="W34:AE34"/>
    <mergeCell ref="W35:AE35"/>
    <mergeCell ref="L35:P35"/>
    <mergeCell ref="AK35:AO35"/>
    <mergeCell ref="AK36:AO36"/>
    <mergeCell ref="L36:P36"/>
    <mergeCell ref="W36:AE36"/>
    <mergeCell ref="X38:AB38"/>
    <mergeCell ref="AK38:AO38"/>
    <mergeCell ref="AR2:BE2"/>
  </mergeCells>
  <dataValidations count="2">
    <dataValidation type="list" allowBlank="1" showInputMessage="1" showErrorMessage="1" error="Povolené sú hodnoty základná, znížená, nulová." sqref="AU97:AU101">
      <formula1>"základná, znížená, nulová"</formula1>
    </dataValidation>
    <dataValidation type="list" allowBlank="1" showInputMessage="1" showErrorMessage="1" error="Povolené sú hodnoty stavebná časť, technologická časť, investičná časť." sqref="AT97:AT101">
      <formula1>"stavebná časť, technologická časť, investičná časť"</formula1>
    </dataValidation>
  </dataValidations>
  <hyperlinks>
    <hyperlink ref="A95" location="'01 - Výmena oplechovania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  <c r="AZ2" s="154" t="s">
        <v>95</v>
      </c>
      <c r="BA2" s="154" t="s">
        <v>96</v>
      </c>
      <c r="BB2" s="154" t="s">
        <v>1</v>
      </c>
      <c r="BC2" s="154" t="s">
        <v>97</v>
      </c>
      <c r="BD2" s="154" t="s">
        <v>98</v>
      </c>
    </row>
    <row r="3" s="1" customFormat="1" ht="6.96" customHeight="1">
      <c r="B3" s="155"/>
      <c r="C3" s="156"/>
      <c r="D3" s="156"/>
      <c r="E3" s="156"/>
      <c r="F3" s="156"/>
      <c r="G3" s="156"/>
      <c r="H3" s="156"/>
      <c r="I3" s="156"/>
      <c r="J3" s="156"/>
      <c r="K3" s="156"/>
      <c r="L3" s="19"/>
      <c r="AT3" s="16" t="s">
        <v>76</v>
      </c>
      <c r="AZ3" s="154" t="s">
        <v>99</v>
      </c>
      <c r="BA3" s="154" t="s">
        <v>96</v>
      </c>
      <c r="BB3" s="154" t="s">
        <v>1</v>
      </c>
      <c r="BC3" s="154" t="s">
        <v>100</v>
      </c>
      <c r="BD3" s="154" t="s">
        <v>98</v>
      </c>
    </row>
    <row r="4" s="1" customFormat="1" ht="24.96" customHeight="1">
      <c r="B4" s="19"/>
      <c r="D4" s="157" t="s">
        <v>101</v>
      </c>
      <c r="L4" s="19"/>
      <c r="M4" s="158" t="s">
        <v>9</v>
      </c>
      <c r="AT4" s="16" t="s">
        <v>4</v>
      </c>
      <c r="AZ4" s="154" t="s">
        <v>102</v>
      </c>
      <c r="BA4" s="154" t="s">
        <v>1</v>
      </c>
      <c r="BB4" s="154" t="s">
        <v>1</v>
      </c>
      <c r="BC4" s="154" t="s">
        <v>103</v>
      </c>
      <c r="BD4" s="154" t="s">
        <v>98</v>
      </c>
    </row>
    <row r="5" s="1" customFormat="1" ht="6.96" customHeight="1">
      <c r="B5" s="19"/>
      <c r="L5" s="19"/>
    </row>
    <row r="6" s="1" customFormat="1" ht="12" customHeight="1">
      <c r="B6" s="19"/>
      <c r="D6" s="159" t="s">
        <v>15</v>
      </c>
      <c r="L6" s="19"/>
    </row>
    <row r="7" s="1" customFormat="1" ht="16.5" customHeight="1">
      <c r="B7" s="19"/>
      <c r="E7" s="160" t="str">
        <f>'Rekapitulácia stavby'!K6</f>
        <v>Meniareň Krasňany</v>
      </c>
      <c r="F7" s="159"/>
      <c r="G7" s="159"/>
      <c r="H7" s="159"/>
      <c r="L7" s="19"/>
    </row>
    <row r="8" s="2" customFormat="1" ht="12" customHeight="1">
      <c r="A8" s="39"/>
      <c r="B8" s="42"/>
      <c r="C8" s="39"/>
      <c r="D8" s="159" t="s">
        <v>104</v>
      </c>
      <c r="E8" s="39"/>
      <c r="F8" s="39"/>
      <c r="G8" s="39"/>
      <c r="H8" s="39"/>
      <c r="I8" s="39"/>
      <c r="J8" s="39"/>
      <c r="K8" s="39"/>
      <c r="L8" s="70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2"/>
      <c r="C9" s="39"/>
      <c r="D9" s="39"/>
      <c r="E9" s="161" t="s">
        <v>105</v>
      </c>
      <c r="F9" s="39"/>
      <c r="G9" s="39"/>
      <c r="H9" s="39"/>
      <c r="I9" s="39"/>
      <c r="J9" s="39"/>
      <c r="K9" s="39"/>
      <c r="L9" s="7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2"/>
      <c r="C10" s="39"/>
      <c r="D10" s="39"/>
      <c r="E10" s="39"/>
      <c r="F10" s="39"/>
      <c r="G10" s="39"/>
      <c r="H10" s="39"/>
      <c r="I10" s="39"/>
      <c r="J10" s="39"/>
      <c r="K10" s="39"/>
      <c r="L10" s="70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2"/>
      <c r="C11" s="39"/>
      <c r="D11" s="159" t="s">
        <v>17</v>
      </c>
      <c r="E11" s="39"/>
      <c r="F11" s="162" t="s">
        <v>1</v>
      </c>
      <c r="G11" s="39"/>
      <c r="H11" s="39"/>
      <c r="I11" s="159" t="s">
        <v>18</v>
      </c>
      <c r="J11" s="162" t="s">
        <v>1</v>
      </c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2"/>
      <c r="C12" s="39"/>
      <c r="D12" s="159" t="s">
        <v>19</v>
      </c>
      <c r="E12" s="39"/>
      <c r="F12" s="162" t="s">
        <v>20</v>
      </c>
      <c r="G12" s="39"/>
      <c r="H12" s="39"/>
      <c r="I12" s="159" t="s">
        <v>21</v>
      </c>
      <c r="J12" s="163" t="str">
        <f>'Rekapitulácia stavby'!AN8</f>
        <v>1. 10. 2025</v>
      </c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2"/>
      <c r="C13" s="39"/>
      <c r="D13" s="39"/>
      <c r="E13" s="39"/>
      <c r="F13" s="39"/>
      <c r="G13" s="39"/>
      <c r="H13" s="39"/>
      <c r="I13" s="39"/>
      <c r="J13" s="39"/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2"/>
      <c r="C14" s="39"/>
      <c r="D14" s="159" t="s">
        <v>23</v>
      </c>
      <c r="E14" s="39"/>
      <c r="F14" s="39"/>
      <c r="G14" s="39"/>
      <c r="H14" s="39"/>
      <c r="I14" s="159" t="s">
        <v>24</v>
      </c>
      <c r="J14" s="162" t="s">
        <v>1</v>
      </c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2"/>
      <c r="C15" s="39"/>
      <c r="D15" s="39"/>
      <c r="E15" s="162" t="s">
        <v>25</v>
      </c>
      <c r="F15" s="39"/>
      <c r="G15" s="39"/>
      <c r="H15" s="39"/>
      <c r="I15" s="159" t="s">
        <v>26</v>
      </c>
      <c r="J15" s="162" t="s">
        <v>1</v>
      </c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2"/>
      <c r="C16" s="39"/>
      <c r="D16" s="39"/>
      <c r="E16" s="39"/>
      <c r="F16" s="39"/>
      <c r="G16" s="39"/>
      <c r="H16" s="39"/>
      <c r="I16" s="39"/>
      <c r="J16" s="39"/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2"/>
      <c r="C17" s="39"/>
      <c r="D17" s="159" t="s">
        <v>27</v>
      </c>
      <c r="E17" s="39"/>
      <c r="F17" s="39"/>
      <c r="G17" s="39"/>
      <c r="H17" s="39"/>
      <c r="I17" s="159" t="s">
        <v>24</v>
      </c>
      <c r="J17" s="32" t="str">
        <f>'Rekapitulácia stavby'!AN13</f>
        <v>Vyplň údaj</v>
      </c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2"/>
      <c r="C18" s="39"/>
      <c r="D18" s="39"/>
      <c r="E18" s="32" t="str">
        <f>'Rekapitulácia stavby'!E14</f>
        <v>Vyplň údaj</v>
      </c>
      <c r="F18" s="162"/>
      <c r="G18" s="162"/>
      <c r="H18" s="162"/>
      <c r="I18" s="159" t="s">
        <v>26</v>
      </c>
      <c r="J18" s="32" t="str">
        <f>'Rekapitulácia stavby'!AN14</f>
        <v>Vyplň údaj</v>
      </c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2"/>
      <c r="C19" s="39"/>
      <c r="D19" s="39"/>
      <c r="E19" s="39"/>
      <c r="F19" s="39"/>
      <c r="G19" s="39"/>
      <c r="H19" s="39"/>
      <c r="I19" s="39"/>
      <c r="J19" s="39"/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2"/>
      <c r="C20" s="39"/>
      <c r="D20" s="159" t="s">
        <v>29</v>
      </c>
      <c r="E20" s="39"/>
      <c r="F20" s="39"/>
      <c r="G20" s="39"/>
      <c r="H20" s="39"/>
      <c r="I20" s="159" t="s">
        <v>24</v>
      </c>
      <c r="J20" s="162" t="str">
        <f>IF('Rekapitulácia stavby'!AN16="","",'Rekapitulácia stavby'!AN16)</f>
        <v/>
      </c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2"/>
      <c r="C21" s="39"/>
      <c r="D21" s="39"/>
      <c r="E21" s="162" t="str">
        <f>IF('Rekapitulácia stavby'!E17="","",'Rekapitulácia stavby'!E17)</f>
        <v xml:space="preserve"> </v>
      </c>
      <c r="F21" s="39"/>
      <c r="G21" s="39"/>
      <c r="H21" s="39"/>
      <c r="I21" s="159" t="s">
        <v>26</v>
      </c>
      <c r="J21" s="162" t="str">
        <f>IF('Rekapitulácia stavby'!AN17="","",'Rekapitulácia stavby'!AN17)</f>
        <v/>
      </c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2"/>
      <c r="C22" s="39"/>
      <c r="D22" s="39"/>
      <c r="E22" s="39"/>
      <c r="F22" s="39"/>
      <c r="G22" s="39"/>
      <c r="H22" s="39"/>
      <c r="I22" s="39"/>
      <c r="J22" s="39"/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2"/>
      <c r="C23" s="39"/>
      <c r="D23" s="159" t="s">
        <v>32</v>
      </c>
      <c r="E23" s="39"/>
      <c r="F23" s="39"/>
      <c r="G23" s="39"/>
      <c r="H23" s="39"/>
      <c r="I23" s="159" t="s">
        <v>24</v>
      </c>
      <c r="J23" s="162" t="str">
        <f>IF('Rekapitulácia stavby'!AN19="","",'Rekapitulácia stavby'!AN19)</f>
        <v/>
      </c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2"/>
      <c r="C24" s="39"/>
      <c r="D24" s="39"/>
      <c r="E24" s="162" t="str">
        <f>IF('Rekapitulácia stavby'!E20="","",'Rekapitulácia stavby'!E20)</f>
        <v xml:space="preserve"> </v>
      </c>
      <c r="F24" s="39"/>
      <c r="G24" s="39"/>
      <c r="H24" s="39"/>
      <c r="I24" s="159" t="s">
        <v>26</v>
      </c>
      <c r="J24" s="162" t="str">
        <f>IF('Rekapitulácia stavby'!AN20="","",'Rekapitulácia stavby'!AN20)</f>
        <v/>
      </c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2"/>
      <c r="C25" s="39"/>
      <c r="D25" s="39"/>
      <c r="E25" s="39"/>
      <c r="F25" s="39"/>
      <c r="G25" s="39"/>
      <c r="H25" s="39"/>
      <c r="I25" s="39"/>
      <c r="J25" s="39"/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2"/>
      <c r="C26" s="39"/>
      <c r="D26" s="159" t="s">
        <v>33</v>
      </c>
      <c r="E26" s="39"/>
      <c r="F26" s="39"/>
      <c r="G26" s="39"/>
      <c r="H26" s="39"/>
      <c r="I26" s="39"/>
      <c r="J26" s="39"/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64"/>
      <c r="B27" s="165"/>
      <c r="C27" s="164"/>
      <c r="D27" s="164"/>
      <c r="E27" s="166" t="s">
        <v>1</v>
      </c>
      <c r="F27" s="166"/>
      <c r="G27" s="166"/>
      <c r="H27" s="166"/>
      <c r="I27" s="164"/>
      <c r="J27" s="164"/>
      <c r="K27" s="164"/>
      <c r="L27" s="167"/>
      <c r="S27" s="164"/>
      <c r="T27" s="164"/>
      <c r="U27" s="164"/>
      <c r="V27" s="164"/>
      <c r="W27" s="164"/>
      <c r="X27" s="164"/>
      <c r="Y27" s="164"/>
      <c r="Z27" s="164"/>
      <c r="AA27" s="164"/>
      <c r="AB27" s="164"/>
      <c r="AC27" s="164"/>
      <c r="AD27" s="164"/>
      <c r="AE27" s="164"/>
    </row>
    <row r="28" s="2" customFormat="1" ht="6.96" customHeight="1">
      <c r="A28" s="39"/>
      <c r="B28" s="42"/>
      <c r="C28" s="39"/>
      <c r="D28" s="39"/>
      <c r="E28" s="39"/>
      <c r="F28" s="39"/>
      <c r="G28" s="39"/>
      <c r="H28" s="39"/>
      <c r="I28" s="39"/>
      <c r="J28" s="39"/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2"/>
      <c r="C29" s="39"/>
      <c r="D29" s="168"/>
      <c r="E29" s="168"/>
      <c r="F29" s="168"/>
      <c r="G29" s="168"/>
      <c r="H29" s="168"/>
      <c r="I29" s="168"/>
      <c r="J29" s="168"/>
      <c r="K29" s="168"/>
      <c r="L29" s="7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2"/>
      <c r="C30" s="39"/>
      <c r="D30" s="162" t="s">
        <v>106</v>
      </c>
      <c r="E30" s="39"/>
      <c r="F30" s="39"/>
      <c r="G30" s="39"/>
      <c r="H30" s="39"/>
      <c r="I30" s="39"/>
      <c r="J30" s="169">
        <f>J96</f>
        <v>0</v>
      </c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2"/>
      <c r="C31" s="39"/>
      <c r="D31" s="170" t="s">
        <v>89</v>
      </c>
      <c r="E31" s="39"/>
      <c r="F31" s="39"/>
      <c r="G31" s="39"/>
      <c r="H31" s="39"/>
      <c r="I31" s="39"/>
      <c r="J31" s="169">
        <f>J107</f>
        <v>0</v>
      </c>
      <c r="K31" s="39"/>
      <c r="L31" s="70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2"/>
      <c r="C32" s="39"/>
      <c r="D32" s="171" t="s">
        <v>36</v>
      </c>
      <c r="E32" s="39"/>
      <c r="F32" s="39"/>
      <c r="G32" s="39"/>
      <c r="H32" s="39"/>
      <c r="I32" s="39"/>
      <c r="J32" s="172">
        <f>ROUND(J30 + J31, 2)</f>
        <v>0</v>
      </c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2"/>
      <c r="C33" s="39"/>
      <c r="D33" s="168"/>
      <c r="E33" s="168"/>
      <c r="F33" s="168"/>
      <c r="G33" s="168"/>
      <c r="H33" s="168"/>
      <c r="I33" s="168"/>
      <c r="J33" s="168"/>
      <c r="K33" s="168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2"/>
      <c r="C34" s="39"/>
      <c r="D34" s="39"/>
      <c r="E34" s="39"/>
      <c r="F34" s="173" t="s">
        <v>38</v>
      </c>
      <c r="G34" s="39"/>
      <c r="H34" s="39"/>
      <c r="I34" s="173" t="s">
        <v>37</v>
      </c>
      <c r="J34" s="173" t="s">
        <v>39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2"/>
      <c r="C35" s="39"/>
      <c r="D35" s="174" t="s">
        <v>40</v>
      </c>
      <c r="E35" s="175" t="s">
        <v>41</v>
      </c>
      <c r="F35" s="176">
        <f>ROUND((ROUND((SUM(BE107:BE114) + SUM(BE134:BE201)),  2) + SUM(BE203:BE207)), 2)</f>
        <v>0</v>
      </c>
      <c r="G35" s="177"/>
      <c r="H35" s="177"/>
      <c r="I35" s="178">
        <v>0.23000000000000001</v>
      </c>
      <c r="J35" s="176">
        <f>ROUND((ROUND(((SUM(BE107:BE114) + SUM(BE134:BE201))*I35),  2) + (SUM(BE203:BE207)*I35)), 2)</f>
        <v>0</v>
      </c>
      <c r="K35" s="39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2"/>
      <c r="C36" s="39"/>
      <c r="D36" s="39"/>
      <c r="E36" s="175" t="s">
        <v>42</v>
      </c>
      <c r="F36" s="176">
        <f>ROUND((ROUND((SUM(BF107:BF114) + SUM(BF134:BF201)),  2) + SUM(BF203:BF207)), 2)</f>
        <v>0</v>
      </c>
      <c r="G36" s="177"/>
      <c r="H36" s="177"/>
      <c r="I36" s="178">
        <v>0.23000000000000001</v>
      </c>
      <c r="J36" s="176">
        <f>ROUND((ROUND(((SUM(BF107:BF114) + SUM(BF134:BF201))*I36),  2) + (SUM(BF203:BF207)*I36)), 2)</f>
        <v>0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2"/>
      <c r="C37" s="39"/>
      <c r="D37" s="39"/>
      <c r="E37" s="159" t="s">
        <v>43</v>
      </c>
      <c r="F37" s="179">
        <f>ROUND((ROUND((SUM(BG107:BG114) + SUM(BG134:BG201)),  2) + SUM(BG203:BG207)), 2)</f>
        <v>0</v>
      </c>
      <c r="G37" s="39"/>
      <c r="H37" s="39"/>
      <c r="I37" s="180">
        <v>0.23000000000000001</v>
      </c>
      <c r="J37" s="179">
        <f>0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2"/>
      <c r="C38" s="39"/>
      <c r="D38" s="39"/>
      <c r="E38" s="159" t="s">
        <v>44</v>
      </c>
      <c r="F38" s="179">
        <f>ROUND((ROUND((SUM(BH107:BH114) + SUM(BH134:BH201)),  2) + SUM(BH203:BH207)), 2)</f>
        <v>0</v>
      </c>
      <c r="G38" s="39"/>
      <c r="H38" s="39"/>
      <c r="I38" s="180">
        <v>0.23000000000000001</v>
      </c>
      <c r="J38" s="179">
        <f>0</f>
        <v>0</v>
      </c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2"/>
      <c r="C39" s="39"/>
      <c r="D39" s="39"/>
      <c r="E39" s="175" t="s">
        <v>45</v>
      </c>
      <c r="F39" s="176">
        <f>ROUND((ROUND((SUM(BI107:BI114) + SUM(BI134:BI201)),  2) + SUM(BI203:BI207)), 2)</f>
        <v>0</v>
      </c>
      <c r="G39" s="177"/>
      <c r="H39" s="177"/>
      <c r="I39" s="178">
        <v>0</v>
      </c>
      <c r="J39" s="176">
        <f>0</f>
        <v>0</v>
      </c>
      <c r="K39" s="39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2"/>
      <c r="C40" s="39"/>
      <c r="D40" s="39"/>
      <c r="E40" s="39"/>
      <c r="F40" s="39"/>
      <c r="G40" s="39"/>
      <c r="H40" s="39"/>
      <c r="I40" s="39"/>
      <c r="J40" s="39"/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2"/>
      <c r="C41" s="181"/>
      <c r="D41" s="182" t="s">
        <v>46</v>
      </c>
      <c r="E41" s="183"/>
      <c r="F41" s="183"/>
      <c r="G41" s="184" t="s">
        <v>47</v>
      </c>
      <c r="H41" s="185" t="s">
        <v>48</v>
      </c>
      <c r="I41" s="183"/>
      <c r="J41" s="186">
        <f>SUM(J32:J39)</f>
        <v>0</v>
      </c>
      <c r="K41" s="187"/>
      <c r="L41" s="70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2"/>
      <c r="C42" s="39"/>
      <c r="D42" s="39"/>
      <c r="E42" s="39"/>
      <c r="F42" s="39"/>
      <c r="G42" s="39"/>
      <c r="H42" s="39"/>
      <c r="I42" s="39"/>
      <c r="J42" s="39"/>
      <c r="K42" s="39"/>
      <c r="L42" s="70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70"/>
      <c r="D50" s="188" t="s">
        <v>49</v>
      </c>
      <c r="E50" s="189"/>
      <c r="F50" s="189"/>
      <c r="G50" s="188" t="s">
        <v>50</v>
      </c>
      <c r="H50" s="189"/>
      <c r="I50" s="189"/>
      <c r="J50" s="189"/>
      <c r="K50" s="189"/>
      <c r="L50" s="70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9"/>
      <c r="B61" s="42"/>
      <c r="C61" s="39"/>
      <c r="D61" s="190" t="s">
        <v>51</v>
      </c>
      <c r="E61" s="191"/>
      <c r="F61" s="192" t="s">
        <v>52</v>
      </c>
      <c r="G61" s="190" t="s">
        <v>51</v>
      </c>
      <c r="H61" s="191"/>
      <c r="I61" s="191"/>
      <c r="J61" s="193" t="s">
        <v>52</v>
      </c>
      <c r="K61" s="191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9"/>
      <c r="B65" s="42"/>
      <c r="C65" s="39"/>
      <c r="D65" s="188" t="s">
        <v>53</v>
      </c>
      <c r="E65" s="194"/>
      <c r="F65" s="194"/>
      <c r="G65" s="188" t="s">
        <v>54</v>
      </c>
      <c r="H65" s="194"/>
      <c r="I65" s="194"/>
      <c r="J65" s="194"/>
      <c r="K65" s="194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9"/>
      <c r="B76" s="42"/>
      <c r="C76" s="39"/>
      <c r="D76" s="190" t="s">
        <v>51</v>
      </c>
      <c r="E76" s="191"/>
      <c r="F76" s="192" t="s">
        <v>52</v>
      </c>
      <c r="G76" s="190" t="s">
        <v>51</v>
      </c>
      <c r="H76" s="191"/>
      <c r="I76" s="191"/>
      <c r="J76" s="193" t="s">
        <v>52</v>
      </c>
      <c r="K76" s="191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5"/>
      <c r="C77" s="196"/>
      <c r="D77" s="196"/>
      <c r="E77" s="196"/>
      <c r="F77" s="196"/>
      <c r="G77" s="196"/>
      <c r="H77" s="196"/>
      <c r="I77" s="196"/>
      <c r="J77" s="196"/>
      <c r="K77" s="196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7"/>
      <c r="C81" s="198"/>
      <c r="D81" s="198"/>
      <c r="E81" s="198"/>
      <c r="F81" s="198"/>
      <c r="G81" s="198"/>
      <c r="H81" s="198"/>
      <c r="I81" s="198"/>
      <c r="J81" s="198"/>
      <c r="K81" s="198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2" t="s">
        <v>107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1" t="s">
        <v>15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99" t="str">
        <f>E7</f>
        <v>Meniareň Krasňany</v>
      </c>
      <c r="F85" s="31"/>
      <c r="G85" s="31"/>
      <c r="H85" s="31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1" t="s">
        <v>104</v>
      </c>
      <c r="D86" s="41"/>
      <c r="E86" s="41"/>
      <c r="F86" s="41"/>
      <c r="G86" s="41"/>
      <c r="H86" s="41"/>
      <c r="I86" s="41"/>
      <c r="J86" s="41"/>
      <c r="K86" s="41"/>
      <c r="L86" s="70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83" t="str">
        <f>E9</f>
        <v>01 - Výmena oplechovania na JZ strane strechy pri žľabe</v>
      </c>
      <c r="F87" s="41"/>
      <c r="G87" s="41"/>
      <c r="H87" s="41"/>
      <c r="I87" s="41"/>
      <c r="J87" s="41"/>
      <c r="K87" s="41"/>
      <c r="L87" s="70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70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1" t="s">
        <v>19</v>
      </c>
      <c r="D89" s="41"/>
      <c r="E89" s="41"/>
      <c r="F89" s="26" t="str">
        <f>F12</f>
        <v>Bratislava</v>
      </c>
      <c r="G89" s="41"/>
      <c r="H89" s="41"/>
      <c r="I89" s="31" t="s">
        <v>21</v>
      </c>
      <c r="J89" s="86" t="str">
        <f>IF(J12="","",J12)</f>
        <v>1. 10. 2025</v>
      </c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1" t="s">
        <v>23</v>
      </c>
      <c r="D91" s="41"/>
      <c r="E91" s="41"/>
      <c r="F91" s="26" t="str">
        <f>E15</f>
        <v>Dopravný podnik Bratislava, akciová spoločnosť</v>
      </c>
      <c r="G91" s="41"/>
      <c r="H91" s="41"/>
      <c r="I91" s="31" t="s">
        <v>29</v>
      </c>
      <c r="J91" s="35" t="str">
        <f>E21</f>
        <v xml:space="preserve"> </v>
      </c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1" t="s">
        <v>27</v>
      </c>
      <c r="D92" s="41"/>
      <c r="E92" s="41"/>
      <c r="F92" s="26" t="str">
        <f>IF(E18="","",E18)</f>
        <v>Vyplň údaj</v>
      </c>
      <c r="G92" s="41"/>
      <c r="H92" s="41"/>
      <c r="I92" s="31" t="s">
        <v>32</v>
      </c>
      <c r="J92" s="35" t="str">
        <f>E24</f>
        <v xml:space="preserve"> </v>
      </c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200" t="s">
        <v>108</v>
      </c>
      <c r="D94" s="152"/>
      <c r="E94" s="152"/>
      <c r="F94" s="152"/>
      <c r="G94" s="152"/>
      <c r="H94" s="152"/>
      <c r="I94" s="152"/>
      <c r="J94" s="201" t="s">
        <v>109</v>
      </c>
      <c r="K94" s="152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202" t="s">
        <v>110</v>
      </c>
      <c r="D96" s="41"/>
      <c r="E96" s="41"/>
      <c r="F96" s="41"/>
      <c r="G96" s="41"/>
      <c r="H96" s="41"/>
      <c r="I96" s="41"/>
      <c r="J96" s="117">
        <f>J134</f>
        <v>0</v>
      </c>
      <c r="K96" s="41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6" t="s">
        <v>111</v>
      </c>
    </row>
    <row r="97" s="9" customFormat="1" ht="24.96" customHeight="1">
      <c r="A97" s="9"/>
      <c r="B97" s="203"/>
      <c r="C97" s="204"/>
      <c r="D97" s="205" t="s">
        <v>112</v>
      </c>
      <c r="E97" s="206"/>
      <c r="F97" s="206"/>
      <c r="G97" s="206"/>
      <c r="H97" s="206"/>
      <c r="I97" s="206"/>
      <c r="J97" s="207">
        <f>J135</f>
        <v>0</v>
      </c>
      <c r="K97" s="204"/>
      <c r="L97" s="20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9"/>
      <c r="C98" s="210"/>
      <c r="D98" s="211" t="s">
        <v>113</v>
      </c>
      <c r="E98" s="212"/>
      <c r="F98" s="212"/>
      <c r="G98" s="212"/>
      <c r="H98" s="212"/>
      <c r="I98" s="212"/>
      <c r="J98" s="213">
        <f>J136</f>
        <v>0</v>
      </c>
      <c r="K98" s="210"/>
      <c r="L98" s="21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203"/>
      <c r="C99" s="204"/>
      <c r="D99" s="205" t="s">
        <v>114</v>
      </c>
      <c r="E99" s="206"/>
      <c r="F99" s="206"/>
      <c r="G99" s="206"/>
      <c r="H99" s="206"/>
      <c r="I99" s="206"/>
      <c r="J99" s="207">
        <f>J147</f>
        <v>0</v>
      </c>
      <c r="K99" s="204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9"/>
      <c r="C100" s="210"/>
      <c r="D100" s="211" t="s">
        <v>115</v>
      </c>
      <c r="E100" s="212"/>
      <c r="F100" s="212"/>
      <c r="G100" s="212"/>
      <c r="H100" s="212"/>
      <c r="I100" s="212"/>
      <c r="J100" s="213">
        <f>J148</f>
        <v>0</v>
      </c>
      <c r="K100" s="210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9"/>
      <c r="C101" s="210"/>
      <c r="D101" s="211" t="s">
        <v>116</v>
      </c>
      <c r="E101" s="212"/>
      <c r="F101" s="212"/>
      <c r="G101" s="212"/>
      <c r="H101" s="212"/>
      <c r="I101" s="212"/>
      <c r="J101" s="213">
        <f>J187</f>
        <v>0</v>
      </c>
      <c r="K101" s="210"/>
      <c r="L101" s="21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203"/>
      <c r="C102" s="204"/>
      <c r="D102" s="205" t="s">
        <v>117</v>
      </c>
      <c r="E102" s="206"/>
      <c r="F102" s="206"/>
      <c r="G102" s="206"/>
      <c r="H102" s="206"/>
      <c r="I102" s="206"/>
      <c r="J102" s="207">
        <f>J195</f>
        <v>0</v>
      </c>
      <c r="K102" s="204"/>
      <c r="L102" s="208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203"/>
      <c r="C103" s="204"/>
      <c r="D103" s="205" t="s">
        <v>118</v>
      </c>
      <c r="E103" s="206"/>
      <c r="F103" s="206"/>
      <c r="G103" s="206"/>
      <c r="H103" s="206"/>
      <c r="I103" s="206"/>
      <c r="J103" s="207">
        <f>J197</f>
        <v>0</v>
      </c>
      <c r="K103" s="204"/>
      <c r="L103" s="208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1.84" customHeight="1">
      <c r="A104" s="9"/>
      <c r="B104" s="203"/>
      <c r="C104" s="204"/>
      <c r="D104" s="215" t="s">
        <v>119</v>
      </c>
      <c r="E104" s="204"/>
      <c r="F104" s="204"/>
      <c r="G104" s="204"/>
      <c r="H104" s="204"/>
      <c r="I104" s="204"/>
      <c r="J104" s="216">
        <f>J202</f>
        <v>0</v>
      </c>
      <c r="K104" s="204"/>
      <c r="L104" s="208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70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70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9.28" customHeight="1">
      <c r="A107" s="39"/>
      <c r="B107" s="40"/>
      <c r="C107" s="202" t="s">
        <v>120</v>
      </c>
      <c r="D107" s="41"/>
      <c r="E107" s="41"/>
      <c r="F107" s="41"/>
      <c r="G107" s="41"/>
      <c r="H107" s="41"/>
      <c r="I107" s="41"/>
      <c r="J107" s="217">
        <f>ROUND(J108 + J109 + J110 + J111 + J112 + J113,2)</f>
        <v>0</v>
      </c>
      <c r="K107" s="41"/>
      <c r="L107" s="70"/>
      <c r="N107" s="218" t="s">
        <v>40</v>
      </c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8" customHeight="1">
      <c r="A108" s="39"/>
      <c r="B108" s="40"/>
      <c r="C108" s="41"/>
      <c r="D108" s="147" t="s">
        <v>121</v>
      </c>
      <c r="E108" s="140"/>
      <c r="F108" s="140"/>
      <c r="G108" s="41"/>
      <c r="H108" s="41"/>
      <c r="I108" s="41"/>
      <c r="J108" s="141">
        <v>0</v>
      </c>
      <c r="K108" s="41"/>
      <c r="L108" s="219"/>
      <c r="M108" s="220"/>
      <c r="N108" s="221" t="s">
        <v>42</v>
      </c>
      <c r="O108" s="220"/>
      <c r="P108" s="220"/>
      <c r="Q108" s="220"/>
      <c r="R108" s="220"/>
      <c r="S108" s="222"/>
      <c r="T108" s="222"/>
      <c r="U108" s="222"/>
      <c r="V108" s="222"/>
      <c r="W108" s="222"/>
      <c r="X108" s="222"/>
      <c r="Y108" s="222"/>
      <c r="Z108" s="222"/>
      <c r="AA108" s="222"/>
      <c r="AB108" s="222"/>
      <c r="AC108" s="222"/>
      <c r="AD108" s="222"/>
      <c r="AE108" s="222"/>
      <c r="AF108" s="220"/>
      <c r="AG108" s="220"/>
      <c r="AH108" s="220"/>
      <c r="AI108" s="220"/>
      <c r="AJ108" s="220"/>
      <c r="AK108" s="220"/>
      <c r="AL108" s="220"/>
      <c r="AM108" s="220"/>
      <c r="AN108" s="220"/>
      <c r="AO108" s="220"/>
      <c r="AP108" s="220"/>
      <c r="AQ108" s="220"/>
      <c r="AR108" s="220"/>
      <c r="AS108" s="220"/>
      <c r="AT108" s="220"/>
      <c r="AU108" s="220"/>
      <c r="AV108" s="220"/>
      <c r="AW108" s="220"/>
      <c r="AX108" s="220"/>
      <c r="AY108" s="223" t="s">
        <v>122</v>
      </c>
      <c r="AZ108" s="220"/>
      <c r="BA108" s="220"/>
      <c r="BB108" s="220"/>
      <c r="BC108" s="220"/>
      <c r="BD108" s="220"/>
      <c r="BE108" s="224">
        <f>IF(N108="základná",J108,0)</f>
        <v>0</v>
      </c>
      <c r="BF108" s="224">
        <f>IF(N108="znížená",J108,0)</f>
        <v>0</v>
      </c>
      <c r="BG108" s="224">
        <f>IF(N108="zákl. prenesená",J108,0)</f>
        <v>0</v>
      </c>
      <c r="BH108" s="224">
        <f>IF(N108="zníž. prenesená",J108,0)</f>
        <v>0</v>
      </c>
      <c r="BI108" s="224">
        <f>IF(N108="nulová",J108,0)</f>
        <v>0</v>
      </c>
      <c r="BJ108" s="223" t="s">
        <v>98</v>
      </c>
      <c r="BK108" s="220"/>
      <c r="BL108" s="220"/>
      <c r="BM108" s="220"/>
    </row>
    <row r="109" s="2" customFormat="1" ht="18" customHeight="1">
      <c r="A109" s="39"/>
      <c r="B109" s="40"/>
      <c r="C109" s="41"/>
      <c r="D109" s="147" t="s">
        <v>123</v>
      </c>
      <c r="E109" s="140"/>
      <c r="F109" s="140"/>
      <c r="G109" s="41"/>
      <c r="H109" s="41"/>
      <c r="I109" s="41"/>
      <c r="J109" s="141">
        <v>0</v>
      </c>
      <c r="K109" s="41"/>
      <c r="L109" s="219"/>
      <c r="M109" s="220"/>
      <c r="N109" s="221" t="s">
        <v>42</v>
      </c>
      <c r="O109" s="220"/>
      <c r="P109" s="220"/>
      <c r="Q109" s="220"/>
      <c r="R109" s="220"/>
      <c r="S109" s="222"/>
      <c r="T109" s="222"/>
      <c r="U109" s="222"/>
      <c r="V109" s="222"/>
      <c r="W109" s="222"/>
      <c r="X109" s="222"/>
      <c r="Y109" s="222"/>
      <c r="Z109" s="222"/>
      <c r="AA109" s="222"/>
      <c r="AB109" s="222"/>
      <c r="AC109" s="222"/>
      <c r="AD109" s="222"/>
      <c r="AE109" s="222"/>
      <c r="AF109" s="220"/>
      <c r="AG109" s="220"/>
      <c r="AH109" s="220"/>
      <c r="AI109" s="220"/>
      <c r="AJ109" s="220"/>
      <c r="AK109" s="220"/>
      <c r="AL109" s="220"/>
      <c r="AM109" s="220"/>
      <c r="AN109" s="220"/>
      <c r="AO109" s="220"/>
      <c r="AP109" s="220"/>
      <c r="AQ109" s="220"/>
      <c r="AR109" s="220"/>
      <c r="AS109" s="220"/>
      <c r="AT109" s="220"/>
      <c r="AU109" s="220"/>
      <c r="AV109" s="220"/>
      <c r="AW109" s="220"/>
      <c r="AX109" s="220"/>
      <c r="AY109" s="223" t="s">
        <v>122</v>
      </c>
      <c r="AZ109" s="220"/>
      <c r="BA109" s="220"/>
      <c r="BB109" s="220"/>
      <c r="BC109" s="220"/>
      <c r="BD109" s="220"/>
      <c r="BE109" s="224">
        <f>IF(N109="základná",J109,0)</f>
        <v>0</v>
      </c>
      <c r="BF109" s="224">
        <f>IF(N109="znížená",J109,0)</f>
        <v>0</v>
      </c>
      <c r="BG109" s="224">
        <f>IF(N109="zákl. prenesená",J109,0)</f>
        <v>0</v>
      </c>
      <c r="BH109" s="224">
        <f>IF(N109="zníž. prenesená",J109,0)</f>
        <v>0</v>
      </c>
      <c r="BI109" s="224">
        <f>IF(N109="nulová",J109,0)</f>
        <v>0</v>
      </c>
      <c r="BJ109" s="223" t="s">
        <v>98</v>
      </c>
      <c r="BK109" s="220"/>
      <c r="BL109" s="220"/>
      <c r="BM109" s="220"/>
    </row>
    <row r="110" s="2" customFormat="1" ht="18" customHeight="1">
      <c r="A110" s="39"/>
      <c r="B110" s="40"/>
      <c r="C110" s="41"/>
      <c r="D110" s="147" t="s">
        <v>124</v>
      </c>
      <c r="E110" s="140"/>
      <c r="F110" s="140"/>
      <c r="G110" s="41"/>
      <c r="H110" s="41"/>
      <c r="I110" s="41"/>
      <c r="J110" s="141">
        <v>0</v>
      </c>
      <c r="K110" s="41"/>
      <c r="L110" s="219"/>
      <c r="M110" s="220"/>
      <c r="N110" s="221" t="s">
        <v>42</v>
      </c>
      <c r="O110" s="220"/>
      <c r="P110" s="220"/>
      <c r="Q110" s="220"/>
      <c r="R110" s="220"/>
      <c r="S110" s="222"/>
      <c r="T110" s="222"/>
      <c r="U110" s="222"/>
      <c r="V110" s="222"/>
      <c r="W110" s="222"/>
      <c r="X110" s="222"/>
      <c r="Y110" s="222"/>
      <c r="Z110" s="222"/>
      <c r="AA110" s="222"/>
      <c r="AB110" s="222"/>
      <c r="AC110" s="222"/>
      <c r="AD110" s="222"/>
      <c r="AE110" s="222"/>
      <c r="AF110" s="220"/>
      <c r="AG110" s="220"/>
      <c r="AH110" s="220"/>
      <c r="AI110" s="220"/>
      <c r="AJ110" s="220"/>
      <c r="AK110" s="220"/>
      <c r="AL110" s="220"/>
      <c r="AM110" s="220"/>
      <c r="AN110" s="220"/>
      <c r="AO110" s="220"/>
      <c r="AP110" s="220"/>
      <c r="AQ110" s="220"/>
      <c r="AR110" s="220"/>
      <c r="AS110" s="220"/>
      <c r="AT110" s="220"/>
      <c r="AU110" s="220"/>
      <c r="AV110" s="220"/>
      <c r="AW110" s="220"/>
      <c r="AX110" s="220"/>
      <c r="AY110" s="223" t="s">
        <v>122</v>
      </c>
      <c r="AZ110" s="220"/>
      <c r="BA110" s="220"/>
      <c r="BB110" s="220"/>
      <c r="BC110" s="220"/>
      <c r="BD110" s="220"/>
      <c r="BE110" s="224">
        <f>IF(N110="základná",J110,0)</f>
        <v>0</v>
      </c>
      <c r="BF110" s="224">
        <f>IF(N110="znížená",J110,0)</f>
        <v>0</v>
      </c>
      <c r="BG110" s="224">
        <f>IF(N110="zákl. prenesená",J110,0)</f>
        <v>0</v>
      </c>
      <c r="BH110" s="224">
        <f>IF(N110="zníž. prenesená",J110,0)</f>
        <v>0</v>
      </c>
      <c r="BI110" s="224">
        <f>IF(N110="nulová",J110,0)</f>
        <v>0</v>
      </c>
      <c r="BJ110" s="223" t="s">
        <v>98</v>
      </c>
      <c r="BK110" s="220"/>
      <c r="BL110" s="220"/>
      <c r="BM110" s="220"/>
    </row>
    <row r="111" s="2" customFormat="1" ht="18" customHeight="1">
      <c r="A111" s="39"/>
      <c r="B111" s="40"/>
      <c r="C111" s="41"/>
      <c r="D111" s="147" t="s">
        <v>125</v>
      </c>
      <c r="E111" s="140"/>
      <c r="F111" s="140"/>
      <c r="G111" s="41"/>
      <c r="H111" s="41"/>
      <c r="I111" s="41"/>
      <c r="J111" s="141">
        <v>0</v>
      </c>
      <c r="K111" s="41"/>
      <c r="L111" s="219"/>
      <c r="M111" s="220"/>
      <c r="N111" s="221" t="s">
        <v>42</v>
      </c>
      <c r="O111" s="220"/>
      <c r="P111" s="220"/>
      <c r="Q111" s="220"/>
      <c r="R111" s="220"/>
      <c r="S111" s="222"/>
      <c r="T111" s="222"/>
      <c r="U111" s="222"/>
      <c r="V111" s="222"/>
      <c r="W111" s="222"/>
      <c r="X111" s="222"/>
      <c r="Y111" s="222"/>
      <c r="Z111" s="222"/>
      <c r="AA111" s="222"/>
      <c r="AB111" s="222"/>
      <c r="AC111" s="222"/>
      <c r="AD111" s="222"/>
      <c r="AE111" s="222"/>
      <c r="AF111" s="220"/>
      <c r="AG111" s="220"/>
      <c r="AH111" s="220"/>
      <c r="AI111" s="220"/>
      <c r="AJ111" s="220"/>
      <c r="AK111" s="220"/>
      <c r="AL111" s="220"/>
      <c r="AM111" s="220"/>
      <c r="AN111" s="220"/>
      <c r="AO111" s="220"/>
      <c r="AP111" s="220"/>
      <c r="AQ111" s="220"/>
      <c r="AR111" s="220"/>
      <c r="AS111" s="220"/>
      <c r="AT111" s="220"/>
      <c r="AU111" s="220"/>
      <c r="AV111" s="220"/>
      <c r="AW111" s="220"/>
      <c r="AX111" s="220"/>
      <c r="AY111" s="223" t="s">
        <v>122</v>
      </c>
      <c r="AZ111" s="220"/>
      <c r="BA111" s="220"/>
      <c r="BB111" s="220"/>
      <c r="BC111" s="220"/>
      <c r="BD111" s="220"/>
      <c r="BE111" s="224">
        <f>IF(N111="základná",J111,0)</f>
        <v>0</v>
      </c>
      <c r="BF111" s="224">
        <f>IF(N111="znížená",J111,0)</f>
        <v>0</v>
      </c>
      <c r="BG111" s="224">
        <f>IF(N111="zákl. prenesená",J111,0)</f>
        <v>0</v>
      </c>
      <c r="BH111" s="224">
        <f>IF(N111="zníž. prenesená",J111,0)</f>
        <v>0</v>
      </c>
      <c r="BI111" s="224">
        <f>IF(N111="nulová",J111,0)</f>
        <v>0</v>
      </c>
      <c r="BJ111" s="223" t="s">
        <v>98</v>
      </c>
      <c r="BK111" s="220"/>
      <c r="BL111" s="220"/>
      <c r="BM111" s="220"/>
    </row>
    <row r="112" s="2" customFormat="1" ht="18" customHeight="1">
      <c r="A112" s="39"/>
      <c r="B112" s="40"/>
      <c r="C112" s="41"/>
      <c r="D112" s="147" t="s">
        <v>126</v>
      </c>
      <c r="E112" s="140"/>
      <c r="F112" s="140"/>
      <c r="G112" s="41"/>
      <c r="H112" s="41"/>
      <c r="I112" s="41"/>
      <c r="J112" s="141">
        <v>0</v>
      </c>
      <c r="K112" s="41"/>
      <c r="L112" s="219"/>
      <c r="M112" s="220"/>
      <c r="N112" s="221" t="s">
        <v>42</v>
      </c>
      <c r="O112" s="220"/>
      <c r="P112" s="220"/>
      <c r="Q112" s="220"/>
      <c r="R112" s="220"/>
      <c r="S112" s="222"/>
      <c r="T112" s="222"/>
      <c r="U112" s="222"/>
      <c r="V112" s="222"/>
      <c r="W112" s="222"/>
      <c r="X112" s="222"/>
      <c r="Y112" s="222"/>
      <c r="Z112" s="222"/>
      <c r="AA112" s="222"/>
      <c r="AB112" s="222"/>
      <c r="AC112" s="222"/>
      <c r="AD112" s="222"/>
      <c r="AE112" s="222"/>
      <c r="AF112" s="220"/>
      <c r="AG112" s="220"/>
      <c r="AH112" s="220"/>
      <c r="AI112" s="220"/>
      <c r="AJ112" s="220"/>
      <c r="AK112" s="220"/>
      <c r="AL112" s="220"/>
      <c r="AM112" s="220"/>
      <c r="AN112" s="220"/>
      <c r="AO112" s="220"/>
      <c r="AP112" s="220"/>
      <c r="AQ112" s="220"/>
      <c r="AR112" s="220"/>
      <c r="AS112" s="220"/>
      <c r="AT112" s="220"/>
      <c r="AU112" s="220"/>
      <c r="AV112" s="220"/>
      <c r="AW112" s="220"/>
      <c r="AX112" s="220"/>
      <c r="AY112" s="223" t="s">
        <v>122</v>
      </c>
      <c r="AZ112" s="220"/>
      <c r="BA112" s="220"/>
      <c r="BB112" s="220"/>
      <c r="BC112" s="220"/>
      <c r="BD112" s="220"/>
      <c r="BE112" s="224">
        <f>IF(N112="základná",J112,0)</f>
        <v>0</v>
      </c>
      <c r="BF112" s="224">
        <f>IF(N112="znížená",J112,0)</f>
        <v>0</v>
      </c>
      <c r="BG112" s="224">
        <f>IF(N112="zákl. prenesená",J112,0)</f>
        <v>0</v>
      </c>
      <c r="BH112" s="224">
        <f>IF(N112="zníž. prenesená",J112,0)</f>
        <v>0</v>
      </c>
      <c r="BI112" s="224">
        <f>IF(N112="nulová",J112,0)</f>
        <v>0</v>
      </c>
      <c r="BJ112" s="223" t="s">
        <v>98</v>
      </c>
      <c r="BK112" s="220"/>
      <c r="BL112" s="220"/>
      <c r="BM112" s="220"/>
    </row>
    <row r="113" s="2" customFormat="1" ht="18" customHeight="1">
      <c r="A113" s="39"/>
      <c r="B113" s="40"/>
      <c r="C113" s="41"/>
      <c r="D113" s="140" t="s">
        <v>127</v>
      </c>
      <c r="E113" s="41"/>
      <c r="F113" s="41"/>
      <c r="G113" s="41"/>
      <c r="H113" s="41"/>
      <c r="I113" s="41"/>
      <c r="J113" s="141">
        <f>ROUND(J30*T113,2)</f>
        <v>0</v>
      </c>
      <c r="K113" s="41"/>
      <c r="L113" s="219"/>
      <c r="M113" s="220"/>
      <c r="N113" s="221" t="s">
        <v>42</v>
      </c>
      <c r="O113" s="220"/>
      <c r="P113" s="220"/>
      <c r="Q113" s="220"/>
      <c r="R113" s="220"/>
      <c r="S113" s="222"/>
      <c r="T113" s="222"/>
      <c r="U113" s="222"/>
      <c r="V113" s="222"/>
      <c r="W113" s="222"/>
      <c r="X113" s="222"/>
      <c r="Y113" s="222"/>
      <c r="Z113" s="222"/>
      <c r="AA113" s="222"/>
      <c r="AB113" s="222"/>
      <c r="AC113" s="222"/>
      <c r="AD113" s="222"/>
      <c r="AE113" s="222"/>
      <c r="AF113" s="220"/>
      <c r="AG113" s="220"/>
      <c r="AH113" s="220"/>
      <c r="AI113" s="220"/>
      <c r="AJ113" s="220"/>
      <c r="AK113" s="220"/>
      <c r="AL113" s="220"/>
      <c r="AM113" s="220"/>
      <c r="AN113" s="220"/>
      <c r="AO113" s="220"/>
      <c r="AP113" s="220"/>
      <c r="AQ113" s="220"/>
      <c r="AR113" s="220"/>
      <c r="AS113" s="220"/>
      <c r="AT113" s="220"/>
      <c r="AU113" s="220"/>
      <c r="AV113" s="220"/>
      <c r="AW113" s="220"/>
      <c r="AX113" s="220"/>
      <c r="AY113" s="223" t="s">
        <v>128</v>
      </c>
      <c r="AZ113" s="220"/>
      <c r="BA113" s="220"/>
      <c r="BB113" s="220"/>
      <c r="BC113" s="220"/>
      <c r="BD113" s="220"/>
      <c r="BE113" s="224">
        <f>IF(N113="základná",J113,0)</f>
        <v>0</v>
      </c>
      <c r="BF113" s="224">
        <f>IF(N113="znížená",J113,0)</f>
        <v>0</v>
      </c>
      <c r="BG113" s="224">
        <f>IF(N113="zákl. prenesená",J113,0)</f>
        <v>0</v>
      </c>
      <c r="BH113" s="224">
        <f>IF(N113="zníž. prenesená",J113,0)</f>
        <v>0</v>
      </c>
      <c r="BI113" s="224">
        <f>IF(N113="nulová",J113,0)</f>
        <v>0</v>
      </c>
      <c r="BJ113" s="223" t="s">
        <v>98</v>
      </c>
      <c r="BK113" s="220"/>
      <c r="BL113" s="220"/>
      <c r="BM113" s="220"/>
    </row>
    <row r="114" s="2" customForma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70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9.28" customHeight="1">
      <c r="A115" s="39"/>
      <c r="B115" s="40"/>
      <c r="C115" s="151" t="s">
        <v>94</v>
      </c>
      <c r="D115" s="152"/>
      <c r="E115" s="152"/>
      <c r="F115" s="152"/>
      <c r="G115" s="152"/>
      <c r="H115" s="152"/>
      <c r="I115" s="152"/>
      <c r="J115" s="153">
        <f>ROUND(J96+J107,2)</f>
        <v>0</v>
      </c>
      <c r="K115" s="152"/>
      <c r="L115" s="70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73"/>
      <c r="C116" s="74"/>
      <c r="D116" s="74"/>
      <c r="E116" s="74"/>
      <c r="F116" s="74"/>
      <c r="G116" s="74"/>
      <c r="H116" s="74"/>
      <c r="I116" s="74"/>
      <c r="J116" s="74"/>
      <c r="K116" s="74"/>
      <c r="L116" s="70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20" s="2" customFormat="1" ht="6.96" customHeight="1">
      <c r="A120" s="39"/>
      <c r="B120" s="75"/>
      <c r="C120" s="76"/>
      <c r="D120" s="76"/>
      <c r="E120" s="76"/>
      <c r="F120" s="76"/>
      <c r="G120" s="76"/>
      <c r="H120" s="76"/>
      <c r="I120" s="76"/>
      <c r="J120" s="76"/>
      <c r="K120" s="76"/>
      <c r="L120" s="70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24.96" customHeight="1">
      <c r="A121" s="39"/>
      <c r="B121" s="40"/>
      <c r="C121" s="22" t="s">
        <v>129</v>
      </c>
      <c r="D121" s="41"/>
      <c r="E121" s="41"/>
      <c r="F121" s="41"/>
      <c r="G121" s="41"/>
      <c r="H121" s="41"/>
      <c r="I121" s="41"/>
      <c r="J121" s="41"/>
      <c r="K121" s="41"/>
      <c r="L121" s="70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70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1" t="s">
        <v>15</v>
      </c>
      <c r="D123" s="41"/>
      <c r="E123" s="41"/>
      <c r="F123" s="41"/>
      <c r="G123" s="41"/>
      <c r="H123" s="41"/>
      <c r="I123" s="41"/>
      <c r="J123" s="41"/>
      <c r="K123" s="41"/>
      <c r="L123" s="70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6.5" customHeight="1">
      <c r="A124" s="39"/>
      <c r="B124" s="40"/>
      <c r="C124" s="41"/>
      <c r="D124" s="41"/>
      <c r="E124" s="199" t="str">
        <f>E7</f>
        <v>Meniareň Krasňany</v>
      </c>
      <c r="F124" s="31"/>
      <c r="G124" s="31"/>
      <c r="H124" s="31"/>
      <c r="I124" s="41"/>
      <c r="J124" s="41"/>
      <c r="K124" s="41"/>
      <c r="L124" s="70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1" t="s">
        <v>104</v>
      </c>
      <c r="D125" s="41"/>
      <c r="E125" s="41"/>
      <c r="F125" s="41"/>
      <c r="G125" s="41"/>
      <c r="H125" s="41"/>
      <c r="I125" s="41"/>
      <c r="J125" s="41"/>
      <c r="K125" s="41"/>
      <c r="L125" s="70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6.5" customHeight="1">
      <c r="A126" s="39"/>
      <c r="B126" s="40"/>
      <c r="C126" s="41"/>
      <c r="D126" s="41"/>
      <c r="E126" s="83" t="str">
        <f>E9</f>
        <v>01 - Výmena oplechovania na JZ strane strechy pri žľabe</v>
      </c>
      <c r="F126" s="41"/>
      <c r="G126" s="41"/>
      <c r="H126" s="41"/>
      <c r="I126" s="41"/>
      <c r="J126" s="41"/>
      <c r="K126" s="41"/>
      <c r="L126" s="70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70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1" t="s">
        <v>19</v>
      </c>
      <c r="D128" s="41"/>
      <c r="E128" s="41"/>
      <c r="F128" s="26" t="str">
        <f>F12</f>
        <v>Bratislava</v>
      </c>
      <c r="G128" s="41"/>
      <c r="H128" s="41"/>
      <c r="I128" s="31" t="s">
        <v>21</v>
      </c>
      <c r="J128" s="86" t="str">
        <f>IF(J12="","",J12)</f>
        <v>1. 10. 2025</v>
      </c>
      <c r="K128" s="41"/>
      <c r="L128" s="70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70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5.15" customHeight="1">
      <c r="A130" s="39"/>
      <c r="B130" s="40"/>
      <c r="C130" s="31" t="s">
        <v>23</v>
      </c>
      <c r="D130" s="41"/>
      <c r="E130" s="41"/>
      <c r="F130" s="26" t="str">
        <f>E15</f>
        <v>Dopravný podnik Bratislava, akciová spoločnosť</v>
      </c>
      <c r="G130" s="41"/>
      <c r="H130" s="41"/>
      <c r="I130" s="31" t="s">
        <v>29</v>
      </c>
      <c r="J130" s="35" t="str">
        <f>E21</f>
        <v xml:space="preserve"> </v>
      </c>
      <c r="K130" s="41"/>
      <c r="L130" s="70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5.15" customHeight="1">
      <c r="A131" s="39"/>
      <c r="B131" s="40"/>
      <c r="C131" s="31" t="s">
        <v>27</v>
      </c>
      <c r="D131" s="41"/>
      <c r="E131" s="41"/>
      <c r="F131" s="26" t="str">
        <f>IF(E18="","",E18)</f>
        <v>Vyplň údaj</v>
      </c>
      <c r="G131" s="41"/>
      <c r="H131" s="41"/>
      <c r="I131" s="31" t="s">
        <v>32</v>
      </c>
      <c r="J131" s="35" t="str">
        <f>E24</f>
        <v xml:space="preserve"> </v>
      </c>
      <c r="K131" s="41"/>
      <c r="L131" s="70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0.32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70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11" customFormat="1" ht="29.28" customHeight="1">
      <c r="A133" s="225"/>
      <c r="B133" s="226"/>
      <c r="C133" s="227" t="s">
        <v>130</v>
      </c>
      <c r="D133" s="228" t="s">
        <v>61</v>
      </c>
      <c r="E133" s="228" t="s">
        <v>57</v>
      </c>
      <c r="F133" s="228" t="s">
        <v>58</v>
      </c>
      <c r="G133" s="228" t="s">
        <v>131</v>
      </c>
      <c r="H133" s="228" t="s">
        <v>132</v>
      </c>
      <c r="I133" s="228" t="s">
        <v>133</v>
      </c>
      <c r="J133" s="229" t="s">
        <v>109</v>
      </c>
      <c r="K133" s="230" t="s">
        <v>134</v>
      </c>
      <c r="L133" s="231"/>
      <c r="M133" s="107" t="s">
        <v>1</v>
      </c>
      <c r="N133" s="108" t="s">
        <v>40</v>
      </c>
      <c r="O133" s="108" t="s">
        <v>135</v>
      </c>
      <c r="P133" s="108" t="s">
        <v>136</v>
      </c>
      <c r="Q133" s="108" t="s">
        <v>137</v>
      </c>
      <c r="R133" s="108" t="s">
        <v>138</v>
      </c>
      <c r="S133" s="108" t="s">
        <v>139</v>
      </c>
      <c r="T133" s="109" t="s">
        <v>140</v>
      </c>
      <c r="U133" s="225"/>
      <c r="V133" s="225"/>
      <c r="W133" s="225"/>
      <c r="X133" s="225"/>
      <c r="Y133" s="225"/>
      <c r="Z133" s="225"/>
      <c r="AA133" s="225"/>
      <c r="AB133" s="225"/>
      <c r="AC133" s="225"/>
      <c r="AD133" s="225"/>
      <c r="AE133" s="225"/>
    </row>
    <row r="134" s="2" customFormat="1" ht="22.8" customHeight="1">
      <c r="A134" s="39"/>
      <c r="B134" s="40"/>
      <c r="C134" s="114" t="s">
        <v>106</v>
      </c>
      <c r="D134" s="41"/>
      <c r="E134" s="41"/>
      <c r="F134" s="41"/>
      <c r="G134" s="41"/>
      <c r="H134" s="41"/>
      <c r="I134" s="41"/>
      <c r="J134" s="232">
        <f>BK134</f>
        <v>0</v>
      </c>
      <c r="K134" s="41"/>
      <c r="L134" s="42"/>
      <c r="M134" s="110"/>
      <c r="N134" s="233"/>
      <c r="O134" s="111"/>
      <c r="P134" s="234">
        <f>P135+P147+P195+P197+P202</f>
        <v>0</v>
      </c>
      <c r="Q134" s="111"/>
      <c r="R134" s="234">
        <f>R135+R147+R195+R197+R202</f>
        <v>0.13486266499999999</v>
      </c>
      <c r="S134" s="111"/>
      <c r="T134" s="235">
        <f>T135+T147+T195+T197+T202</f>
        <v>0.12836249999999999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6" t="s">
        <v>75</v>
      </c>
      <c r="AU134" s="16" t="s">
        <v>111</v>
      </c>
      <c r="BK134" s="236">
        <f>BK135+BK147+BK195+BK197+BK202</f>
        <v>0</v>
      </c>
    </row>
    <row r="135" s="12" customFormat="1" ht="25.92" customHeight="1">
      <c r="A135" s="12"/>
      <c r="B135" s="237"/>
      <c r="C135" s="238"/>
      <c r="D135" s="239" t="s">
        <v>75</v>
      </c>
      <c r="E135" s="240" t="s">
        <v>141</v>
      </c>
      <c r="F135" s="240" t="s">
        <v>142</v>
      </c>
      <c r="G135" s="238"/>
      <c r="H135" s="238"/>
      <c r="I135" s="241"/>
      <c r="J135" s="216">
        <f>BK135</f>
        <v>0</v>
      </c>
      <c r="K135" s="238"/>
      <c r="L135" s="242"/>
      <c r="M135" s="243"/>
      <c r="N135" s="244"/>
      <c r="O135" s="244"/>
      <c r="P135" s="245">
        <f>P136</f>
        <v>0</v>
      </c>
      <c r="Q135" s="244"/>
      <c r="R135" s="245">
        <f>R136</f>
        <v>0</v>
      </c>
      <c r="S135" s="244"/>
      <c r="T135" s="246">
        <f>T136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47" t="s">
        <v>84</v>
      </c>
      <c r="AT135" s="248" t="s">
        <v>75</v>
      </c>
      <c r="AU135" s="248" t="s">
        <v>76</v>
      </c>
      <c r="AY135" s="247" t="s">
        <v>143</v>
      </c>
      <c r="BK135" s="249">
        <f>BK136</f>
        <v>0</v>
      </c>
    </row>
    <row r="136" s="12" customFormat="1" ht="22.8" customHeight="1">
      <c r="A136" s="12"/>
      <c r="B136" s="237"/>
      <c r="C136" s="238"/>
      <c r="D136" s="239" t="s">
        <v>75</v>
      </c>
      <c r="E136" s="250" t="s">
        <v>144</v>
      </c>
      <c r="F136" s="250" t="s">
        <v>145</v>
      </c>
      <c r="G136" s="238"/>
      <c r="H136" s="238"/>
      <c r="I136" s="241"/>
      <c r="J136" s="251">
        <f>BK136</f>
        <v>0</v>
      </c>
      <c r="K136" s="238"/>
      <c r="L136" s="242"/>
      <c r="M136" s="243"/>
      <c r="N136" s="244"/>
      <c r="O136" s="244"/>
      <c r="P136" s="245">
        <f>SUM(P137:P146)</f>
        <v>0</v>
      </c>
      <c r="Q136" s="244"/>
      <c r="R136" s="245">
        <f>SUM(R137:R146)</f>
        <v>0</v>
      </c>
      <c r="S136" s="244"/>
      <c r="T136" s="246">
        <f>SUM(T137:T146)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47" t="s">
        <v>84</v>
      </c>
      <c r="AT136" s="248" t="s">
        <v>75</v>
      </c>
      <c r="AU136" s="248" t="s">
        <v>84</v>
      </c>
      <c r="AY136" s="247" t="s">
        <v>143</v>
      </c>
      <c r="BK136" s="249">
        <f>SUM(BK137:BK146)</f>
        <v>0</v>
      </c>
    </row>
    <row r="137" s="2" customFormat="1" ht="24.15" customHeight="1">
      <c r="A137" s="39"/>
      <c r="B137" s="40"/>
      <c r="C137" s="252" t="s">
        <v>84</v>
      </c>
      <c r="D137" s="252" t="s">
        <v>146</v>
      </c>
      <c r="E137" s="253" t="s">
        <v>147</v>
      </c>
      <c r="F137" s="254" t="s">
        <v>148</v>
      </c>
      <c r="G137" s="255" t="s">
        <v>149</v>
      </c>
      <c r="H137" s="256">
        <v>0.128</v>
      </c>
      <c r="I137" s="257"/>
      <c r="J137" s="258">
        <f>ROUND(I137*H137,2)</f>
        <v>0</v>
      </c>
      <c r="K137" s="259"/>
      <c r="L137" s="42"/>
      <c r="M137" s="260" t="s">
        <v>1</v>
      </c>
      <c r="N137" s="261" t="s">
        <v>42</v>
      </c>
      <c r="O137" s="98"/>
      <c r="P137" s="262">
        <f>O137*H137</f>
        <v>0</v>
      </c>
      <c r="Q137" s="262">
        <v>0</v>
      </c>
      <c r="R137" s="262">
        <f>Q137*H137</f>
        <v>0</v>
      </c>
      <c r="S137" s="262">
        <v>0</v>
      </c>
      <c r="T137" s="26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64" t="s">
        <v>150</v>
      </c>
      <c r="AT137" s="264" t="s">
        <v>146</v>
      </c>
      <c r="AU137" s="264" t="s">
        <v>98</v>
      </c>
      <c r="AY137" s="16" t="s">
        <v>143</v>
      </c>
      <c r="BE137" s="146">
        <f>IF(N137="základná",J137,0)</f>
        <v>0</v>
      </c>
      <c r="BF137" s="146">
        <f>IF(N137="znížená",J137,0)</f>
        <v>0</v>
      </c>
      <c r="BG137" s="146">
        <f>IF(N137="zákl. prenesená",J137,0)</f>
        <v>0</v>
      </c>
      <c r="BH137" s="146">
        <f>IF(N137="zníž. prenesená",J137,0)</f>
        <v>0</v>
      </c>
      <c r="BI137" s="146">
        <f>IF(N137="nulová",J137,0)</f>
        <v>0</v>
      </c>
      <c r="BJ137" s="16" t="s">
        <v>98</v>
      </c>
      <c r="BK137" s="146">
        <f>ROUND(I137*H137,2)</f>
        <v>0</v>
      </c>
      <c r="BL137" s="16" t="s">
        <v>150</v>
      </c>
      <c r="BM137" s="264" t="s">
        <v>151</v>
      </c>
    </row>
    <row r="138" s="2" customFormat="1" ht="24.15" customHeight="1">
      <c r="A138" s="39"/>
      <c r="B138" s="40"/>
      <c r="C138" s="252" t="s">
        <v>98</v>
      </c>
      <c r="D138" s="252" t="s">
        <v>146</v>
      </c>
      <c r="E138" s="253" t="s">
        <v>152</v>
      </c>
      <c r="F138" s="254" t="s">
        <v>153</v>
      </c>
      <c r="G138" s="255" t="s">
        <v>149</v>
      </c>
      <c r="H138" s="256">
        <v>0.128</v>
      </c>
      <c r="I138" s="257"/>
      <c r="J138" s="258">
        <f>ROUND(I138*H138,2)</f>
        <v>0</v>
      </c>
      <c r="K138" s="259"/>
      <c r="L138" s="42"/>
      <c r="M138" s="260" t="s">
        <v>1</v>
      </c>
      <c r="N138" s="261" t="s">
        <v>42</v>
      </c>
      <c r="O138" s="98"/>
      <c r="P138" s="262">
        <f>O138*H138</f>
        <v>0</v>
      </c>
      <c r="Q138" s="262">
        <v>0</v>
      </c>
      <c r="R138" s="262">
        <f>Q138*H138</f>
        <v>0</v>
      </c>
      <c r="S138" s="262">
        <v>0</v>
      </c>
      <c r="T138" s="263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64" t="s">
        <v>150</v>
      </c>
      <c r="AT138" s="264" t="s">
        <v>146</v>
      </c>
      <c r="AU138" s="264" t="s">
        <v>98</v>
      </c>
      <c r="AY138" s="16" t="s">
        <v>143</v>
      </c>
      <c r="BE138" s="146">
        <f>IF(N138="základná",J138,0)</f>
        <v>0</v>
      </c>
      <c r="BF138" s="146">
        <f>IF(N138="znížená",J138,0)</f>
        <v>0</v>
      </c>
      <c r="BG138" s="146">
        <f>IF(N138="zákl. prenesená",J138,0)</f>
        <v>0</v>
      </c>
      <c r="BH138" s="146">
        <f>IF(N138="zníž. prenesená",J138,0)</f>
        <v>0</v>
      </c>
      <c r="BI138" s="146">
        <f>IF(N138="nulová",J138,0)</f>
        <v>0</v>
      </c>
      <c r="BJ138" s="16" t="s">
        <v>98</v>
      </c>
      <c r="BK138" s="146">
        <f>ROUND(I138*H138,2)</f>
        <v>0</v>
      </c>
      <c r="BL138" s="16" t="s">
        <v>150</v>
      </c>
      <c r="BM138" s="264" t="s">
        <v>154</v>
      </c>
    </row>
    <row r="139" s="2" customFormat="1" ht="21.75" customHeight="1">
      <c r="A139" s="39"/>
      <c r="B139" s="40"/>
      <c r="C139" s="252" t="s">
        <v>155</v>
      </c>
      <c r="D139" s="252" t="s">
        <v>146</v>
      </c>
      <c r="E139" s="253" t="s">
        <v>156</v>
      </c>
      <c r="F139" s="254" t="s">
        <v>157</v>
      </c>
      <c r="G139" s="255" t="s">
        <v>149</v>
      </c>
      <c r="H139" s="256">
        <v>0.128</v>
      </c>
      <c r="I139" s="257"/>
      <c r="J139" s="258">
        <f>ROUND(I139*H139,2)</f>
        <v>0</v>
      </c>
      <c r="K139" s="259"/>
      <c r="L139" s="42"/>
      <c r="M139" s="260" t="s">
        <v>1</v>
      </c>
      <c r="N139" s="261" t="s">
        <v>42</v>
      </c>
      <c r="O139" s="98"/>
      <c r="P139" s="262">
        <f>O139*H139</f>
        <v>0</v>
      </c>
      <c r="Q139" s="262">
        <v>0</v>
      </c>
      <c r="R139" s="262">
        <f>Q139*H139</f>
        <v>0</v>
      </c>
      <c r="S139" s="262">
        <v>0</v>
      </c>
      <c r="T139" s="26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64" t="s">
        <v>150</v>
      </c>
      <c r="AT139" s="264" t="s">
        <v>146</v>
      </c>
      <c r="AU139" s="264" t="s">
        <v>98</v>
      </c>
      <c r="AY139" s="16" t="s">
        <v>143</v>
      </c>
      <c r="BE139" s="146">
        <f>IF(N139="základná",J139,0)</f>
        <v>0</v>
      </c>
      <c r="BF139" s="146">
        <f>IF(N139="znížená",J139,0)</f>
        <v>0</v>
      </c>
      <c r="BG139" s="146">
        <f>IF(N139="zákl. prenesená",J139,0)</f>
        <v>0</v>
      </c>
      <c r="BH139" s="146">
        <f>IF(N139="zníž. prenesená",J139,0)</f>
        <v>0</v>
      </c>
      <c r="BI139" s="146">
        <f>IF(N139="nulová",J139,0)</f>
        <v>0</v>
      </c>
      <c r="BJ139" s="16" t="s">
        <v>98</v>
      </c>
      <c r="BK139" s="146">
        <f>ROUND(I139*H139,2)</f>
        <v>0</v>
      </c>
      <c r="BL139" s="16" t="s">
        <v>150</v>
      </c>
      <c r="BM139" s="264" t="s">
        <v>158</v>
      </c>
    </row>
    <row r="140" s="2" customFormat="1" ht="24.15" customHeight="1">
      <c r="A140" s="39"/>
      <c r="B140" s="40"/>
      <c r="C140" s="252" t="s">
        <v>150</v>
      </c>
      <c r="D140" s="252" t="s">
        <v>146</v>
      </c>
      <c r="E140" s="253" t="s">
        <v>159</v>
      </c>
      <c r="F140" s="254" t="s">
        <v>160</v>
      </c>
      <c r="G140" s="255" t="s">
        <v>149</v>
      </c>
      <c r="H140" s="256">
        <v>2.5600000000000001</v>
      </c>
      <c r="I140" s="257"/>
      <c r="J140" s="258">
        <f>ROUND(I140*H140,2)</f>
        <v>0</v>
      </c>
      <c r="K140" s="259"/>
      <c r="L140" s="42"/>
      <c r="M140" s="260" t="s">
        <v>1</v>
      </c>
      <c r="N140" s="261" t="s">
        <v>42</v>
      </c>
      <c r="O140" s="98"/>
      <c r="P140" s="262">
        <f>O140*H140</f>
        <v>0</v>
      </c>
      <c r="Q140" s="262">
        <v>0</v>
      </c>
      <c r="R140" s="262">
        <f>Q140*H140</f>
        <v>0</v>
      </c>
      <c r="S140" s="262">
        <v>0</v>
      </c>
      <c r="T140" s="26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64" t="s">
        <v>150</v>
      </c>
      <c r="AT140" s="264" t="s">
        <v>146</v>
      </c>
      <c r="AU140" s="264" t="s">
        <v>98</v>
      </c>
      <c r="AY140" s="16" t="s">
        <v>143</v>
      </c>
      <c r="BE140" s="146">
        <f>IF(N140="základná",J140,0)</f>
        <v>0</v>
      </c>
      <c r="BF140" s="146">
        <f>IF(N140="znížená",J140,0)</f>
        <v>0</v>
      </c>
      <c r="BG140" s="146">
        <f>IF(N140="zákl. prenesená",J140,0)</f>
        <v>0</v>
      </c>
      <c r="BH140" s="146">
        <f>IF(N140="zníž. prenesená",J140,0)</f>
        <v>0</v>
      </c>
      <c r="BI140" s="146">
        <f>IF(N140="nulová",J140,0)</f>
        <v>0</v>
      </c>
      <c r="BJ140" s="16" t="s">
        <v>98</v>
      </c>
      <c r="BK140" s="146">
        <f>ROUND(I140*H140,2)</f>
        <v>0</v>
      </c>
      <c r="BL140" s="16" t="s">
        <v>150</v>
      </c>
      <c r="BM140" s="264" t="s">
        <v>161</v>
      </c>
    </row>
    <row r="141" s="13" customFormat="1">
      <c r="A141" s="13"/>
      <c r="B141" s="265"/>
      <c r="C141" s="266"/>
      <c r="D141" s="267" t="s">
        <v>162</v>
      </c>
      <c r="E141" s="266"/>
      <c r="F141" s="268" t="s">
        <v>163</v>
      </c>
      <c r="G141" s="266"/>
      <c r="H141" s="269">
        <v>2.5600000000000001</v>
      </c>
      <c r="I141" s="270"/>
      <c r="J141" s="266"/>
      <c r="K141" s="266"/>
      <c r="L141" s="271"/>
      <c r="M141" s="272"/>
      <c r="N141" s="273"/>
      <c r="O141" s="273"/>
      <c r="P141" s="273"/>
      <c r="Q141" s="273"/>
      <c r="R141" s="273"/>
      <c r="S141" s="273"/>
      <c r="T141" s="27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75" t="s">
        <v>162</v>
      </c>
      <c r="AU141" s="275" t="s">
        <v>98</v>
      </c>
      <c r="AV141" s="13" t="s">
        <v>98</v>
      </c>
      <c r="AW141" s="13" t="s">
        <v>4</v>
      </c>
      <c r="AX141" s="13" t="s">
        <v>84</v>
      </c>
      <c r="AY141" s="275" t="s">
        <v>143</v>
      </c>
    </row>
    <row r="142" s="2" customFormat="1" ht="24.15" customHeight="1">
      <c r="A142" s="39"/>
      <c r="B142" s="40"/>
      <c r="C142" s="252" t="s">
        <v>164</v>
      </c>
      <c r="D142" s="252" t="s">
        <v>146</v>
      </c>
      <c r="E142" s="253" t="s">
        <v>165</v>
      </c>
      <c r="F142" s="254" t="s">
        <v>166</v>
      </c>
      <c r="G142" s="255" t="s">
        <v>149</v>
      </c>
      <c r="H142" s="256">
        <v>0.128</v>
      </c>
      <c r="I142" s="257"/>
      <c r="J142" s="258">
        <f>ROUND(I142*H142,2)</f>
        <v>0</v>
      </c>
      <c r="K142" s="259"/>
      <c r="L142" s="42"/>
      <c r="M142" s="260" t="s">
        <v>1</v>
      </c>
      <c r="N142" s="261" t="s">
        <v>42</v>
      </c>
      <c r="O142" s="98"/>
      <c r="P142" s="262">
        <f>O142*H142</f>
        <v>0</v>
      </c>
      <c r="Q142" s="262">
        <v>0</v>
      </c>
      <c r="R142" s="262">
        <f>Q142*H142</f>
        <v>0</v>
      </c>
      <c r="S142" s="262">
        <v>0</v>
      </c>
      <c r="T142" s="26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64" t="s">
        <v>150</v>
      </c>
      <c r="AT142" s="264" t="s">
        <v>146</v>
      </c>
      <c r="AU142" s="264" t="s">
        <v>98</v>
      </c>
      <c r="AY142" s="16" t="s">
        <v>143</v>
      </c>
      <c r="BE142" s="146">
        <f>IF(N142="základná",J142,0)</f>
        <v>0</v>
      </c>
      <c r="BF142" s="146">
        <f>IF(N142="znížená",J142,0)</f>
        <v>0</v>
      </c>
      <c r="BG142" s="146">
        <f>IF(N142="zákl. prenesená",J142,0)</f>
        <v>0</v>
      </c>
      <c r="BH142" s="146">
        <f>IF(N142="zníž. prenesená",J142,0)</f>
        <v>0</v>
      </c>
      <c r="BI142" s="146">
        <f>IF(N142="nulová",J142,0)</f>
        <v>0</v>
      </c>
      <c r="BJ142" s="16" t="s">
        <v>98</v>
      </c>
      <c r="BK142" s="146">
        <f>ROUND(I142*H142,2)</f>
        <v>0</v>
      </c>
      <c r="BL142" s="16" t="s">
        <v>150</v>
      </c>
      <c r="BM142" s="264" t="s">
        <v>167</v>
      </c>
    </row>
    <row r="143" s="2" customFormat="1" ht="24.15" customHeight="1">
      <c r="A143" s="39"/>
      <c r="B143" s="40"/>
      <c r="C143" s="252" t="s">
        <v>168</v>
      </c>
      <c r="D143" s="252" t="s">
        <v>146</v>
      </c>
      <c r="E143" s="253" t="s">
        <v>169</v>
      </c>
      <c r="F143" s="254" t="s">
        <v>170</v>
      </c>
      <c r="G143" s="255" t="s">
        <v>149</v>
      </c>
      <c r="H143" s="256">
        <v>0.128</v>
      </c>
      <c r="I143" s="257"/>
      <c r="J143" s="258">
        <f>ROUND(I143*H143,2)</f>
        <v>0</v>
      </c>
      <c r="K143" s="259"/>
      <c r="L143" s="42"/>
      <c r="M143" s="260" t="s">
        <v>1</v>
      </c>
      <c r="N143" s="261" t="s">
        <v>42</v>
      </c>
      <c r="O143" s="98"/>
      <c r="P143" s="262">
        <f>O143*H143</f>
        <v>0</v>
      </c>
      <c r="Q143" s="262">
        <v>0</v>
      </c>
      <c r="R143" s="262">
        <f>Q143*H143</f>
        <v>0</v>
      </c>
      <c r="S143" s="262">
        <v>0</v>
      </c>
      <c r="T143" s="263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64" t="s">
        <v>150</v>
      </c>
      <c r="AT143" s="264" t="s">
        <v>146</v>
      </c>
      <c r="AU143" s="264" t="s">
        <v>98</v>
      </c>
      <c r="AY143" s="16" t="s">
        <v>143</v>
      </c>
      <c r="BE143" s="146">
        <f>IF(N143="základná",J143,0)</f>
        <v>0</v>
      </c>
      <c r="BF143" s="146">
        <f>IF(N143="znížená",J143,0)</f>
        <v>0</v>
      </c>
      <c r="BG143" s="146">
        <f>IF(N143="zákl. prenesená",J143,0)</f>
        <v>0</v>
      </c>
      <c r="BH143" s="146">
        <f>IF(N143="zníž. prenesená",J143,0)</f>
        <v>0</v>
      </c>
      <c r="BI143" s="146">
        <f>IF(N143="nulová",J143,0)</f>
        <v>0</v>
      </c>
      <c r="BJ143" s="16" t="s">
        <v>98</v>
      </c>
      <c r="BK143" s="146">
        <f>ROUND(I143*H143,2)</f>
        <v>0</v>
      </c>
      <c r="BL143" s="16" t="s">
        <v>150</v>
      </c>
      <c r="BM143" s="264" t="s">
        <v>171</v>
      </c>
    </row>
    <row r="144" s="2" customFormat="1" ht="24.15" customHeight="1">
      <c r="A144" s="39"/>
      <c r="B144" s="40"/>
      <c r="C144" s="252" t="s">
        <v>172</v>
      </c>
      <c r="D144" s="252" t="s">
        <v>146</v>
      </c>
      <c r="E144" s="253" t="s">
        <v>173</v>
      </c>
      <c r="F144" s="254" t="s">
        <v>174</v>
      </c>
      <c r="G144" s="255" t="s">
        <v>149</v>
      </c>
      <c r="H144" s="256">
        <v>0.128</v>
      </c>
      <c r="I144" s="257"/>
      <c r="J144" s="258">
        <f>ROUND(I144*H144,2)</f>
        <v>0</v>
      </c>
      <c r="K144" s="259"/>
      <c r="L144" s="42"/>
      <c r="M144" s="260" t="s">
        <v>1</v>
      </c>
      <c r="N144" s="261" t="s">
        <v>42</v>
      </c>
      <c r="O144" s="98"/>
      <c r="P144" s="262">
        <f>O144*H144</f>
        <v>0</v>
      </c>
      <c r="Q144" s="262">
        <v>0</v>
      </c>
      <c r="R144" s="262">
        <f>Q144*H144</f>
        <v>0</v>
      </c>
      <c r="S144" s="262">
        <v>0</v>
      </c>
      <c r="T144" s="26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64" t="s">
        <v>150</v>
      </c>
      <c r="AT144" s="264" t="s">
        <v>146</v>
      </c>
      <c r="AU144" s="264" t="s">
        <v>98</v>
      </c>
      <c r="AY144" s="16" t="s">
        <v>143</v>
      </c>
      <c r="BE144" s="146">
        <f>IF(N144="základná",J144,0)</f>
        <v>0</v>
      </c>
      <c r="BF144" s="146">
        <f>IF(N144="znížená",J144,0)</f>
        <v>0</v>
      </c>
      <c r="BG144" s="146">
        <f>IF(N144="zákl. prenesená",J144,0)</f>
        <v>0</v>
      </c>
      <c r="BH144" s="146">
        <f>IF(N144="zníž. prenesená",J144,0)</f>
        <v>0</v>
      </c>
      <c r="BI144" s="146">
        <f>IF(N144="nulová",J144,0)</f>
        <v>0</v>
      </c>
      <c r="BJ144" s="16" t="s">
        <v>98</v>
      </c>
      <c r="BK144" s="146">
        <f>ROUND(I144*H144,2)</f>
        <v>0</v>
      </c>
      <c r="BL144" s="16" t="s">
        <v>150</v>
      </c>
      <c r="BM144" s="264" t="s">
        <v>175</v>
      </c>
    </row>
    <row r="145" s="2" customFormat="1" ht="24.15" customHeight="1">
      <c r="A145" s="39"/>
      <c r="B145" s="40"/>
      <c r="C145" s="252" t="s">
        <v>176</v>
      </c>
      <c r="D145" s="252" t="s">
        <v>146</v>
      </c>
      <c r="E145" s="253" t="s">
        <v>177</v>
      </c>
      <c r="F145" s="254" t="s">
        <v>178</v>
      </c>
      <c r="G145" s="255" t="s">
        <v>149</v>
      </c>
      <c r="H145" s="256">
        <v>0.128</v>
      </c>
      <c r="I145" s="257"/>
      <c r="J145" s="258">
        <f>ROUND(I145*H145,2)</f>
        <v>0</v>
      </c>
      <c r="K145" s="259"/>
      <c r="L145" s="42"/>
      <c r="M145" s="260" t="s">
        <v>1</v>
      </c>
      <c r="N145" s="261" t="s">
        <v>42</v>
      </c>
      <c r="O145" s="98"/>
      <c r="P145" s="262">
        <f>O145*H145</f>
        <v>0</v>
      </c>
      <c r="Q145" s="262">
        <v>0</v>
      </c>
      <c r="R145" s="262">
        <f>Q145*H145</f>
        <v>0</v>
      </c>
      <c r="S145" s="262">
        <v>0</v>
      </c>
      <c r="T145" s="26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64" t="s">
        <v>150</v>
      </c>
      <c r="AT145" s="264" t="s">
        <v>146</v>
      </c>
      <c r="AU145" s="264" t="s">
        <v>98</v>
      </c>
      <c r="AY145" s="16" t="s">
        <v>143</v>
      </c>
      <c r="BE145" s="146">
        <f>IF(N145="základná",J145,0)</f>
        <v>0</v>
      </c>
      <c r="BF145" s="146">
        <f>IF(N145="znížená",J145,0)</f>
        <v>0</v>
      </c>
      <c r="BG145" s="146">
        <f>IF(N145="zákl. prenesená",J145,0)</f>
        <v>0</v>
      </c>
      <c r="BH145" s="146">
        <f>IF(N145="zníž. prenesená",J145,0)</f>
        <v>0</v>
      </c>
      <c r="BI145" s="146">
        <f>IF(N145="nulová",J145,0)</f>
        <v>0</v>
      </c>
      <c r="BJ145" s="16" t="s">
        <v>98</v>
      </c>
      <c r="BK145" s="146">
        <f>ROUND(I145*H145,2)</f>
        <v>0</v>
      </c>
      <c r="BL145" s="16" t="s">
        <v>150</v>
      </c>
      <c r="BM145" s="264" t="s">
        <v>179</v>
      </c>
    </row>
    <row r="146" s="2" customFormat="1" ht="24.15" customHeight="1">
      <c r="A146" s="39"/>
      <c r="B146" s="40"/>
      <c r="C146" s="252" t="s">
        <v>144</v>
      </c>
      <c r="D146" s="252" t="s">
        <v>146</v>
      </c>
      <c r="E146" s="253" t="s">
        <v>180</v>
      </c>
      <c r="F146" s="254" t="s">
        <v>181</v>
      </c>
      <c r="G146" s="255" t="s">
        <v>149</v>
      </c>
      <c r="H146" s="256">
        <v>0.128</v>
      </c>
      <c r="I146" s="257"/>
      <c r="J146" s="258">
        <f>ROUND(I146*H146,2)</f>
        <v>0</v>
      </c>
      <c r="K146" s="259"/>
      <c r="L146" s="42"/>
      <c r="M146" s="260" t="s">
        <v>1</v>
      </c>
      <c r="N146" s="261" t="s">
        <v>42</v>
      </c>
      <c r="O146" s="98"/>
      <c r="P146" s="262">
        <f>O146*H146</f>
        <v>0</v>
      </c>
      <c r="Q146" s="262">
        <v>0</v>
      </c>
      <c r="R146" s="262">
        <f>Q146*H146</f>
        <v>0</v>
      </c>
      <c r="S146" s="262">
        <v>0</v>
      </c>
      <c r="T146" s="26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64" t="s">
        <v>150</v>
      </c>
      <c r="AT146" s="264" t="s">
        <v>146</v>
      </c>
      <c r="AU146" s="264" t="s">
        <v>98</v>
      </c>
      <c r="AY146" s="16" t="s">
        <v>143</v>
      </c>
      <c r="BE146" s="146">
        <f>IF(N146="základná",J146,0)</f>
        <v>0</v>
      </c>
      <c r="BF146" s="146">
        <f>IF(N146="znížená",J146,0)</f>
        <v>0</v>
      </c>
      <c r="BG146" s="146">
        <f>IF(N146="zákl. prenesená",J146,0)</f>
        <v>0</v>
      </c>
      <c r="BH146" s="146">
        <f>IF(N146="zníž. prenesená",J146,0)</f>
        <v>0</v>
      </c>
      <c r="BI146" s="146">
        <f>IF(N146="nulová",J146,0)</f>
        <v>0</v>
      </c>
      <c r="BJ146" s="16" t="s">
        <v>98</v>
      </c>
      <c r="BK146" s="146">
        <f>ROUND(I146*H146,2)</f>
        <v>0</v>
      </c>
      <c r="BL146" s="16" t="s">
        <v>150</v>
      </c>
      <c r="BM146" s="264" t="s">
        <v>182</v>
      </c>
    </row>
    <row r="147" s="12" customFormat="1" ht="25.92" customHeight="1">
      <c r="A147" s="12"/>
      <c r="B147" s="237"/>
      <c r="C147" s="238"/>
      <c r="D147" s="239" t="s">
        <v>75</v>
      </c>
      <c r="E147" s="240" t="s">
        <v>183</v>
      </c>
      <c r="F147" s="240" t="s">
        <v>184</v>
      </c>
      <c r="G147" s="238"/>
      <c r="H147" s="238"/>
      <c r="I147" s="241"/>
      <c r="J147" s="216">
        <f>BK147</f>
        <v>0</v>
      </c>
      <c r="K147" s="238"/>
      <c r="L147" s="242"/>
      <c r="M147" s="243"/>
      <c r="N147" s="244"/>
      <c r="O147" s="244"/>
      <c r="P147" s="245">
        <f>P148+P187</f>
        <v>0</v>
      </c>
      <c r="Q147" s="244"/>
      <c r="R147" s="245">
        <f>R148+R187</f>
        <v>0.13486266499999999</v>
      </c>
      <c r="S147" s="244"/>
      <c r="T147" s="246">
        <f>T148+T187</f>
        <v>0.12836249999999999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47" t="s">
        <v>98</v>
      </c>
      <c r="AT147" s="248" t="s">
        <v>75</v>
      </c>
      <c r="AU147" s="248" t="s">
        <v>76</v>
      </c>
      <c r="AY147" s="247" t="s">
        <v>143</v>
      </c>
      <c r="BK147" s="249">
        <f>BK148+BK187</f>
        <v>0</v>
      </c>
    </row>
    <row r="148" s="12" customFormat="1" ht="22.8" customHeight="1">
      <c r="A148" s="12"/>
      <c r="B148" s="237"/>
      <c r="C148" s="238"/>
      <c r="D148" s="239" t="s">
        <v>75</v>
      </c>
      <c r="E148" s="250" t="s">
        <v>185</v>
      </c>
      <c r="F148" s="250" t="s">
        <v>186</v>
      </c>
      <c r="G148" s="238"/>
      <c r="H148" s="238"/>
      <c r="I148" s="241"/>
      <c r="J148" s="251">
        <f>BK148</f>
        <v>0</v>
      </c>
      <c r="K148" s="238"/>
      <c r="L148" s="242"/>
      <c r="M148" s="243"/>
      <c r="N148" s="244"/>
      <c r="O148" s="244"/>
      <c r="P148" s="245">
        <f>SUM(P149:P186)</f>
        <v>0</v>
      </c>
      <c r="Q148" s="244"/>
      <c r="R148" s="245">
        <f>SUM(R149:R186)</f>
        <v>0.086667665000000005</v>
      </c>
      <c r="S148" s="244"/>
      <c r="T148" s="246">
        <f>SUM(T149:T186)</f>
        <v>0.1008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47" t="s">
        <v>98</v>
      </c>
      <c r="AT148" s="248" t="s">
        <v>75</v>
      </c>
      <c r="AU148" s="248" t="s">
        <v>84</v>
      </c>
      <c r="AY148" s="247" t="s">
        <v>143</v>
      </c>
      <c r="BK148" s="249">
        <f>SUM(BK149:BK186)</f>
        <v>0</v>
      </c>
    </row>
    <row r="149" s="2" customFormat="1" ht="24.15" customHeight="1">
      <c r="A149" s="39"/>
      <c r="B149" s="40"/>
      <c r="C149" s="252" t="s">
        <v>187</v>
      </c>
      <c r="D149" s="252" t="s">
        <v>146</v>
      </c>
      <c r="E149" s="253" t="s">
        <v>188</v>
      </c>
      <c r="F149" s="254" t="s">
        <v>189</v>
      </c>
      <c r="G149" s="255" t="s">
        <v>190</v>
      </c>
      <c r="H149" s="256">
        <v>8.4000000000000004</v>
      </c>
      <c r="I149" s="257"/>
      <c r="J149" s="258">
        <f>ROUND(I149*H149,2)</f>
        <v>0</v>
      </c>
      <c r="K149" s="259"/>
      <c r="L149" s="42"/>
      <c r="M149" s="260" t="s">
        <v>1</v>
      </c>
      <c r="N149" s="261" t="s">
        <v>42</v>
      </c>
      <c r="O149" s="98"/>
      <c r="P149" s="262">
        <f>O149*H149</f>
        <v>0</v>
      </c>
      <c r="Q149" s="262">
        <v>0</v>
      </c>
      <c r="R149" s="262">
        <f>Q149*H149</f>
        <v>0</v>
      </c>
      <c r="S149" s="262">
        <v>0.01</v>
      </c>
      <c r="T149" s="263">
        <f>S149*H149</f>
        <v>0.084000000000000005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64" t="s">
        <v>191</v>
      </c>
      <c r="AT149" s="264" t="s">
        <v>146</v>
      </c>
      <c r="AU149" s="264" t="s">
        <v>98</v>
      </c>
      <c r="AY149" s="16" t="s">
        <v>143</v>
      </c>
      <c r="BE149" s="146">
        <f>IF(N149="základná",J149,0)</f>
        <v>0</v>
      </c>
      <c r="BF149" s="146">
        <f>IF(N149="znížená",J149,0)</f>
        <v>0</v>
      </c>
      <c r="BG149" s="146">
        <f>IF(N149="zákl. prenesená",J149,0)</f>
        <v>0</v>
      </c>
      <c r="BH149" s="146">
        <f>IF(N149="zníž. prenesená",J149,0)</f>
        <v>0</v>
      </c>
      <c r="BI149" s="146">
        <f>IF(N149="nulová",J149,0)</f>
        <v>0</v>
      </c>
      <c r="BJ149" s="16" t="s">
        <v>98</v>
      </c>
      <c r="BK149" s="146">
        <f>ROUND(I149*H149,2)</f>
        <v>0</v>
      </c>
      <c r="BL149" s="16" t="s">
        <v>191</v>
      </c>
      <c r="BM149" s="264" t="s">
        <v>192</v>
      </c>
    </row>
    <row r="150" s="13" customFormat="1">
      <c r="A150" s="13"/>
      <c r="B150" s="265"/>
      <c r="C150" s="266"/>
      <c r="D150" s="267" t="s">
        <v>162</v>
      </c>
      <c r="E150" s="276" t="s">
        <v>1</v>
      </c>
      <c r="F150" s="268" t="s">
        <v>193</v>
      </c>
      <c r="G150" s="266"/>
      <c r="H150" s="269">
        <v>8.4000000000000004</v>
      </c>
      <c r="I150" s="270"/>
      <c r="J150" s="266"/>
      <c r="K150" s="266"/>
      <c r="L150" s="271"/>
      <c r="M150" s="272"/>
      <c r="N150" s="273"/>
      <c r="O150" s="273"/>
      <c r="P150" s="273"/>
      <c r="Q150" s="273"/>
      <c r="R150" s="273"/>
      <c r="S150" s="273"/>
      <c r="T150" s="27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75" t="s">
        <v>162</v>
      </c>
      <c r="AU150" s="275" t="s">
        <v>98</v>
      </c>
      <c r="AV150" s="13" t="s">
        <v>98</v>
      </c>
      <c r="AW150" s="13" t="s">
        <v>31</v>
      </c>
      <c r="AX150" s="13" t="s">
        <v>76</v>
      </c>
      <c r="AY150" s="275" t="s">
        <v>143</v>
      </c>
    </row>
    <row r="151" s="14" customFormat="1">
      <c r="A151" s="14"/>
      <c r="B151" s="277"/>
      <c r="C151" s="278"/>
      <c r="D151" s="267" t="s">
        <v>162</v>
      </c>
      <c r="E151" s="279" t="s">
        <v>102</v>
      </c>
      <c r="F151" s="280" t="s">
        <v>194</v>
      </c>
      <c r="G151" s="278"/>
      <c r="H151" s="281">
        <v>8.4000000000000004</v>
      </c>
      <c r="I151" s="282"/>
      <c r="J151" s="278"/>
      <c r="K151" s="278"/>
      <c r="L151" s="283"/>
      <c r="M151" s="284"/>
      <c r="N151" s="285"/>
      <c r="O151" s="285"/>
      <c r="P151" s="285"/>
      <c r="Q151" s="285"/>
      <c r="R151" s="285"/>
      <c r="S151" s="285"/>
      <c r="T151" s="28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87" t="s">
        <v>162</v>
      </c>
      <c r="AU151" s="287" t="s">
        <v>98</v>
      </c>
      <c r="AV151" s="14" t="s">
        <v>150</v>
      </c>
      <c r="AW151" s="14" t="s">
        <v>31</v>
      </c>
      <c r="AX151" s="14" t="s">
        <v>84</v>
      </c>
      <c r="AY151" s="287" t="s">
        <v>143</v>
      </c>
    </row>
    <row r="152" s="2" customFormat="1" ht="24.15" customHeight="1">
      <c r="A152" s="39"/>
      <c r="B152" s="40"/>
      <c r="C152" s="252" t="s">
        <v>195</v>
      </c>
      <c r="D152" s="252" t="s">
        <v>146</v>
      </c>
      <c r="E152" s="253" t="s">
        <v>196</v>
      </c>
      <c r="F152" s="254" t="s">
        <v>197</v>
      </c>
      <c r="G152" s="255" t="s">
        <v>190</v>
      </c>
      <c r="H152" s="256">
        <v>8.4000000000000004</v>
      </c>
      <c r="I152" s="257"/>
      <c r="J152" s="258">
        <f>ROUND(I152*H152,2)</f>
        <v>0</v>
      </c>
      <c r="K152" s="259"/>
      <c r="L152" s="42"/>
      <c r="M152" s="260" t="s">
        <v>1</v>
      </c>
      <c r="N152" s="261" t="s">
        <v>42</v>
      </c>
      <c r="O152" s="98"/>
      <c r="P152" s="262">
        <f>O152*H152</f>
        <v>0</v>
      </c>
      <c r="Q152" s="262">
        <v>0</v>
      </c>
      <c r="R152" s="262">
        <f>Q152*H152</f>
        <v>0</v>
      </c>
      <c r="S152" s="262">
        <v>0.002</v>
      </c>
      <c r="T152" s="263">
        <f>S152*H152</f>
        <v>0.016800000000000002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64" t="s">
        <v>191</v>
      </c>
      <c r="AT152" s="264" t="s">
        <v>146</v>
      </c>
      <c r="AU152" s="264" t="s">
        <v>98</v>
      </c>
      <c r="AY152" s="16" t="s">
        <v>143</v>
      </c>
      <c r="BE152" s="146">
        <f>IF(N152="základná",J152,0)</f>
        <v>0</v>
      </c>
      <c r="BF152" s="146">
        <f>IF(N152="znížená",J152,0)</f>
        <v>0</v>
      </c>
      <c r="BG152" s="146">
        <f>IF(N152="zákl. prenesená",J152,0)</f>
        <v>0</v>
      </c>
      <c r="BH152" s="146">
        <f>IF(N152="zníž. prenesená",J152,0)</f>
        <v>0</v>
      </c>
      <c r="BI152" s="146">
        <f>IF(N152="nulová",J152,0)</f>
        <v>0</v>
      </c>
      <c r="BJ152" s="16" t="s">
        <v>98</v>
      </c>
      <c r="BK152" s="146">
        <f>ROUND(I152*H152,2)</f>
        <v>0</v>
      </c>
      <c r="BL152" s="16" t="s">
        <v>191</v>
      </c>
      <c r="BM152" s="264" t="s">
        <v>198</v>
      </c>
    </row>
    <row r="153" s="13" customFormat="1">
      <c r="A153" s="13"/>
      <c r="B153" s="265"/>
      <c r="C153" s="266"/>
      <c r="D153" s="267" t="s">
        <v>162</v>
      </c>
      <c r="E153" s="276" t="s">
        <v>1</v>
      </c>
      <c r="F153" s="268" t="s">
        <v>102</v>
      </c>
      <c r="G153" s="266"/>
      <c r="H153" s="269">
        <v>8.4000000000000004</v>
      </c>
      <c r="I153" s="270"/>
      <c r="J153" s="266"/>
      <c r="K153" s="266"/>
      <c r="L153" s="271"/>
      <c r="M153" s="272"/>
      <c r="N153" s="273"/>
      <c r="O153" s="273"/>
      <c r="P153" s="273"/>
      <c r="Q153" s="273"/>
      <c r="R153" s="273"/>
      <c r="S153" s="273"/>
      <c r="T153" s="27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75" t="s">
        <v>162</v>
      </c>
      <c r="AU153" s="275" t="s">
        <v>98</v>
      </c>
      <c r="AV153" s="13" t="s">
        <v>98</v>
      </c>
      <c r="AW153" s="13" t="s">
        <v>31</v>
      </c>
      <c r="AX153" s="13" t="s">
        <v>76</v>
      </c>
      <c r="AY153" s="275" t="s">
        <v>143</v>
      </c>
    </row>
    <row r="154" s="14" customFormat="1">
      <c r="A154" s="14"/>
      <c r="B154" s="277"/>
      <c r="C154" s="278"/>
      <c r="D154" s="267" t="s">
        <v>162</v>
      </c>
      <c r="E154" s="279" t="s">
        <v>1</v>
      </c>
      <c r="F154" s="280" t="s">
        <v>194</v>
      </c>
      <c r="G154" s="278"/>
      <c r="H154" s="281">
        <v>8.4000000000000004</v>
      </c>
      <c r="I154" s="282"/>
      <c r="J154" s="278"/>
      <c r="K154" s="278"/>
      <c r="L154" s="283"/>
      <c r="M154" s="284"/>
      <c r="N154" s="285"/>
      <c r="O154" s="285"/>
      <c r="P154" s="285"/>
      <c r="Q154" s="285"/>
      <c r="R154" s="285"/>
      <c r="S154" s="285"/>
      <c r="T154" s="28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87" t="s">
        <v>162</v>
      </c>
      <c r="AU154" s="287" t="s">
        <v>98</v>
      </c>
      <c r="AV154" s="14" t="s">
        <v>150</v>
      </c>
      <c r="AW154" s="14" t="s">
        <v>31</v>
      </c>
      <c r="AX154" s="14" t="s">
        <v>84</v>
      </c>
      <c r="AY154" s="287" t="s">
        <v>143</v>
      </c>
    </row>
    <row r="155" s="2" customFormat="1" ht="44.25" customHeight="1">
      <c r="A155" s="39"/>
      <c r="B155" s="40"/>
      <c r="C155" s="252" t="s">
        <v>199</v>
      </c>
      <c r="D155" s="252" t="s">
        <v>146</v>
      </c>
      <c r="E155" s="253" t="s">
        <v>200</v>
      </c>
      <c r="F155" s="254" t="s">
        <v>201</v>
      </c>
      <c r="G155" s="255" t="s">
        <v>190</v>
      </c>
      <c r="H155" s="256">
        <v>8.8200000000000003</v>
      </c>
      <c r="I155" s="257"/>
      <c r="J155" s="258">
        <f>ROUND(I155*H155,2)</f>
        <v>0</v>
      </c>
      <c r="K155" s="259"/>
      <c r="L155" s="42"/>
      <c r="M155" s="260" t="s">
        <v>1</v>
      </c>
      <c r="N155" s="261" t="s">
        <v>42</v>
      </c>
      <c r="O155" s="98"/>
      <c r="P155" s="262">
        <f>O155*H155</f>
        <v>0</v>
      </c>
      <c r="Q155" s="262">
        <v>0</v>
      </c>
      <c r="R155" s="262">
        <f>Q155*H155</f>
        <v>0</v>
      </c>
      <c r="S155" s="262">
        <v>0</v>
      </c>
      <c r="T155" s="263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64" t="s">
        <v>191</v>
      </c>
      <c r="AT155" s="264" t="s">
        <v>146</v>
      </c>
      <c r="AU155" s="264" t="s">
        <v>98</v>
      </c>
      <c r="AY155" s="16" t="s">
        <v>143</v>
      </c>
      <c r="BE155" s="146">
        <f>IF(N155="základná",J155,0)</f>
        <v>0</v>
      </c>
      <c r="BF155" s="146">
        <f>IF(N155="znížená",J155,0)</f>
        <v>0</v>
      </c>
      <c r="BG155" s="146">
        <f>IF(N155="zákl. prenesená",J155,0)</f>
        <v>0</v>
      </c>
      <c r="BH155" s="146">
        <f>IF(N155="zníž. prenesená",J155,0)</f>
        <v>0</v>
      </c>
      <c r="BI155" s="146">
        <f>IF(N155="nulová",J155,0)</f>
        <v>0</v>
      </c>
      <c r="BJ155" s="16" t="s">
        <v>98</v>
      </c>
      <c r="BK155" s="146">
        <f>ROUND(I155*H155,2)</f>
        <v>0</v>
      </c>
      <c r="BL155" s="16" t="s">
        <v>191</v>
      </c>
      <c r="BM155" s="264" t="s">
        <v>202</v>
      </c>
    </row>
    <row r="156" s="13" customFormat="1">
      <c r="A156" s="13"/>
      <c r="B156" s="265"/>
      <c r="C156" s="266"/>
      <c r="D156" s="267" t="s">
        <v>162</v>
      </c>
      <c r="E156" s="276" t="s">
        <v>1</v>
      </c>
      <c r="F156" s="268" t="s">
        <v>203</v>
      </c>
      <c r="G156" s="266"/>
      <c r="H156" s="269">
        <v>8.8200000000000003</v>
      </c>
      <c r="I156" s="270"/>
      <c r="J156" s="266"/>
      <c r="K156" s="266"/>
      <c r="L156" s="271"/>
      <c r="M156" s="272"/>
      <c r="N156" s="273"/>
      <c r="O156" s="273"/>
      <c r="P156" s="273"/>
      <c r="Q156" s="273"/>
      <c r="R156" s="273"/>
      <c r="S156" s="273"/>
      <c r="T156" s="27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75" t="s">
        <v>162</v>
      </c>
      <c r="AU156" s="275" t="s">
        <v>98</v>
      </c>
      <c r="AV156" s="13" t="s">
        <v>98</v>
      </c>
      <c r="AW156" s="13" t="s">
        <v>31</v>
      </c>
      <c r="AX156" s="13" t="s">
        <v>76</v>
      </c>
      <c r="AY156" s="275" t="s">
        <v>143</v>
      </c>
    </row>
    <row r="157" s="14" customFormat="1">
      <c r="A157" s="14"/>
      <c r="B157" s="277"/>
      <c r="C157" s="278"/>
      <c r="D157" s="267" t="s">
        <v>162</v>
      </c>
      <c r="E157" s="279" t="s">
        <v>1</v>
      </c>
      <c r="F157" s="280" t="s">
        <v>194</v>
      </c>
      <c r="G157" s="278"/>
      <c r="H157" s="281">
        <v>8.8200000000000003</v>
      </c>
      <c r="I157" s="282"/>
      <c r="J157" s="278"/>
      <c r="K157" s="278"/>
      <c r="L157" s="283"/>
      <c r="M157" s="284"/>
      <c r="N157" s="285"/>
      <c r="O157" s="285"/>
      <c r="P157" s="285"/>
      <c r="Q157" s="285"/>
      <c r="R157" s="285"/>
      <c r="S157" s="285"/>
      <c r="T157" s="28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87" t="s">
        <v>162</v>
      </c>
      <c r="AU157" s="287" t="s">
        <v>98</v>
      </c>
      <c r="AV157" s="14" t="s">
        <v>150</v>
      </c>
      <c r="AW157" s="14" t="s">
        <v>31</v>
      </c>
      <c r="AX157" s="14" t="s">
        <v>84</v>
      </c>
      <c r="AY157" s="287" t="s">
        <v>143</v>
      </c>
    </row>
    <row r="158" s="2" customFormat="1" ht="24.15" customHeight="1">
      <c r="A158" s="39"/>
      <c r="B158" s="40"/>
      <c r="C158" s="288" t="s">
        <v>204</v>
      </c>
      <c r="D158" s="288" t="s">
        <v>205</v>
      </c>
      <c r="E158" s="289" t="s">
        <v>206</v>
      </c>
      <c r="F158" s="290" t="s">
        <v>207</v>
      </c>
      <c r="G158" s="291" t="s">
        <v>190</v>
      </c>
      <c r="H158" s="292">
        <v>10.143000000000001</v>
      </c>
      <c r="I158" s="293"/>
      <c r="J158" s="294">
        <f>ROUND(I158*H158,2)</f>
        <v>0</v>
      </c>
      <c r="K158" s="295"/>
      <c r="L158" s="296"/>
      <c r="M158" s="297" t="s">
        <v>1</v>
      </c>
      <c r="N158" s="298" t="s">
        <v>42</v>
      </c>
      <c r="O158" s="98"/>
      <c r="P158" s="262">
        <f>O158*H158</f>
        <v>0</v>
      </c>
      <c r="Q158" s="262">
        <v>0.0019</v>
      </c>
      <c r="R158" s="262">
        <f>Q158*H158</f>
        <v>0.019271700000000003</v>
      </c>
      <c r="S158" s="262">
        <v>0</v>
      </c>
      <c r="T158" s="26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64" t="s">
        <v>208</v>
      </c>
      <c r="AT158" s="264" t="s">
        <v>205</v>
      </c>
      <c r="AU158" s="264" t="s">
        <v>98</v>
      </c>
      <c r="AY158" s="16" t="s">
        <v>143</v>
      </c>
      <c r="BE158" s="146">
        <f>IF(N158="základná",J158,0)</f>
        <v>0</v>
      </c>
      <c r="BF158" s="146">
        <f>IF(N158="znížená",J158,0)</f>
        <v>0</v>
      </c>
      <c r="BG158" s="146">
        <f>IF(N158="zákl. prenesená",J158,0)</f>
        <v>0</v>
      </c>
      <c r="BH158" s="146">
        <f>IF(N158="zníž. prenesená",J158,0)</f>
        <v>0</v>
      </c>
      <c r="BI158" s="146">
        <f>IF(N158="nulová",J158,0)</f>
        <v>0</v>
      </c>
      <c r="BJ158" s="16" t="s">
        <v>98</v>
      </c>
      <c r="BK158" s="146">
        <f>ROUND(I158*H158,2)</f>
        <v>0</v>
      </c>
      <c r="BL158" s="16" t="s">
        <v>191</v>
      </c>
      <c r="BM158" s="264" t="s">
        <v>209</v>
      </c>
    </row>
    <row r="159" s="2" customFormat="1" ht="21.75" customHeight="1">
      <c r="A159" s="39"/>
      <c r="B159" s="40"/>
      <c r="C159" s="288" t="s">
        <v>210</v>
      </c>
      <c r="D159" s="288" t="s">
        <v>205</v>
      </c>
      <c r="E159" s="289" t="s">
        <v>211</v>
      </c>
      <c r="F159" s="290" t="s">
        <v>212</v>
      </c>
      <c r="G159" s="291" t="s">
        <v>213</v>
      </c>
      <c r="H159" s="292">
        <v>27.695</v>
      </c>
      <c r="I159" s="293"/>
      <c r="J159" s="294">
        <f>ROUND(I159*H159,2)</f>
        <v>0</v>
      </c>
      <c r="K159" s="295"/>
      <c r="L159" s="296"/>
      <c r="M159" s="297" t="s">
        <v>1</v>
      </c>
      <c r="N159" s="298" t="s">
        <v>42</v>
      </c>
      <c r="O159" s="98"/>
      <c r="P159" s="262">
        <f>O159*H159</f>
        <v>0</v>
      </c>
      <c r="Q159" s="262">
        <v>0.00014999999999999999</v>
      </c>
      <c r="R159" s="262">
        <f>Q159*H159</f>
        <v>0.00415425</v>
      </c>
      <c r="S159" s="262">
        <v>0</v>
      </c>
      <c r="T159" s="26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64" t="s">
        <v>208</v>
      </c>
      <c r="AT159" s="264" t="s">
        <v>205</v>
      </c>
      <c r="AU159" s="264" t="s">
        <v>98</v>
      </c>
      <c r="AY159" s="16" t="s">
        <v>143</v>
      </c>
      <c r="BE159" s="146">
        <f>IF(N159="základná",J159,0)</f>
        <v>0</v>
      </c>
      <c r="BF159" s="146">
        <f>IF(N159="znížená",J159,0)</f>
        <v>0</v>
      </c>
      <c r="BG159" s="146">
        <f>IF(N159="zákl. prenesená",J159,0)</f>
        <v>0</v>
      </c>
      <c r="BH159" s="146">
        <f>IF(N159="zníž. prenesená",J159,0)</f>
        <v>0</v>
      </c>
      <c r="BI159" s="146">
        <f>IF(N159="nulová",J159,0)</f>
        <v>0</v>
      </c>
      <c r="BJ159" s="16" t="s">
        <v>98</v>
      </c>
      <c r="BK159" s="146">
        <f>ROUND(I159*H159,2)</f>
        <v>0</v>
      </c>
      <c r="BL159" s="16" t="s">
        <v>191</v>
      </c>
      <c r="BM159" s="264" t="s">
        <v>214</v>
      </c>
    </row>
    <row r="160" s="2" customFormat="1" ht="44.25" customHeight="1">
      <c r="A160" s="39"/>
      <c r="B160" s="40"/>
      <c r="C160" s="252" t="s">
        <v>215</v>
      </c>
      <c r="D160" s="252" t="s">
        <v>146</v>
      </c>
      <c r="E160" s="253" t="s">
        <v>216</v>
      </c>
      <c r="F160" s="254" t="s">
        <v>217</v>
      </c>
      <c r="G160" s="255" t="s">
        <v>190</v>
      </c>
      <c r="H160" s="256">
        <v>1.05</v>
      </c>
      <c r="I160" s="257"/>
      <c r="J160" s="258">
        <f>ROUND(I160*H160,2)</f>
        <v>0</v>
      </c>
      <c r="K160" s="259"/>
      <c r="L160" s="42"/>
      <c r="M160" s="260" t="s">
        <v>1</v>
      </c>
      <c r="N160" s="261" t="s">
        <v>42</v>
      </c>
      <c r="O160" s="98"/>
      <c r="P160" s="262">
        <f>O160*H160</f>
        <v>0</v>
      </c>
      <c r="Q160" s="262">
        <v>0</v>
      </c>
      <c r="R160" s="262">
        <f>Q160*H160</f>
        <v>0</v>
      </c>
      <c r="S160" s="262">
        <v>0</v>
      </c>
      <c r="T160" s="26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64" t="s">
        <v>191</v>
      </c>
      <c r="AT160" s="264" t="s">
        <v>146</v>
      </c>
      <c r="AU160" s="264" t="s">
        <v>98</v>
      </c>
      <c r="AY160" s="16" t="s">
        <v>143</v>
      </c>
      <c r="BE160" s="146">
        <f>IF(N160="základná",J160,0)</f>
        <v>0</v>
      </c>
      <c r="BF160" s="146">
        <f>IF(N160="znížená",J160,0)</f>
        <v>0</v>
      </c>
      <c r="BG160" s="146">
        <f>IF(N160="zákl. prenesená",J160,0)</f>
        <v>0</v>
      </c>
      <c r="BH160" s="146">
        <f>IF(N160="zníž. prenesená",J160,0)</f>
        <v>0</v>
      </c>
      <c r="BI160" s="146">
        <f>IF(N160="nulová",J160,0)</f>
        <v>0</v>
      </c>
      <c r="BJ160" s="16" t="s">
        <v>98</v>
      </c>
      <c r="BK160" s="146">
        <f>ROUND(I160*H160,2)</f>
        <v>0</v>
      </c>
      <c r="BL160" s="16" t="s">
        <v>191</v>
      </c>
      <c r="BM160" s="264" t="s">
        <v>218</v>
      </c>
    </row>
    <row r="161" s="13" customFormat="1">
      <c r="A161" s="13"/>
      <c r="B161" s="265"/>
      <c r="C161" s="266"/>
      <c r="D161" s="267" t="s">
        <v>162</v>
      </c>
      <c r="E161" s="276" t="s">
        <v>1</v>
      </c>
      <c r="F161" s="268" t="s">
        <v>219</v>
      </c>
      <c r="G161" s="266"/>
      <c r="H161" s="269">
        <v>1.05</v>
      </c>
      <c r="I161" s="270"/>
      <c r="J161" s="266"/>
      <c r="K161" s="266"/>
      <c r="L161" s="271"/>
      <c r="M161" s="272"/>
      <c r="N161" s="273"/>
      <c r="O161" s="273"/>
      <c r="P161" s="273"/>
      <c r="Q161" s="273"/>
      <c r="R161" s="273"/>
      <c r="S161" s="273"/>
      <c r="T161" s="27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75" t="s">
        <v>162</v>
      </c>
      <c r="AU161" s="275" t="s">
        <v>98</v>
      </c>
      <c r="AV161" s="13" t="s">
        <v>98</v>
      </c>
      <c r="AW161" s="13" t="s">
        <v>31</v>
      </c>
      <c r="AX161" s="13" t="s">
        <v>76</v>
      </c>
      <c r="AY161" s="275" t="s">
        <v>143</v>
      </c>
    </row>
    <row r="162" s="14" customFormat="1">
      <c r="A162" s="14"/>
      <c r="B162" s="277"/>
      <c r="C162" s="278"/>
      <c r="D162" s="267" t="s">
        <v>162</v>
      </c>
      <c r="E162" s="279" t="s">
        <v>1</v>
      </c>
      <c r="F162" s="280" t="s">
        <v>194</v>
      </c>
      <c r="G162" s="278"/>
      <c r="H162" s="281">
        <v>1.05</v>
      </c>
      <c r="I162" s="282"/>
      <c r="J162" s="278"/>
      <c r="K162" s="278"/>
      <c r="L162" s="283"/>
      <c r="M162" s="284"/>
      <c r="N162" s="285"/>
      <c r="O162" s="285"/>
      <c r="P162" s="285"/>
      <c r="Q162" s="285"/>
      <c r="R162" s="285"/>
      <c r="S162" s="285"/>
      <c r="T162" s="28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87" t="s">
        <v>162</v>
      </c>
      <c r="AU162" s="287" t="s">
        <v>98</v>
      </c>
      <c r="AV162" s="14" t="s">
        <v>150</v>
      </c>
      <c r="AW162" s="14" t="s">
        <v>31</v>
      </c>
      <c r="AX162" s="14" t="s">
        <v>84</v>
      </c>
      <c r="AY162" s="287" t="s">
        <v>143</v>
      </c>
    </row>
    <row r="163" s="2" customFormat="1" ht="24.15" customHeight="1">
      <c r="A163" s="39"/>
      <c r="B163" s="40"/>
      <c r="C163" s="288" t="s">
        <v>191</v>
      </c>
      <c r="D163" s="288" t="s">
        <v>205</v>
      </c>
      <c r="E163" s="289" t="s">
        <v>206</v>
      </c>
      <c r="F163" s="290" t="s">
        <v>207</v>
      </c>
      <c r="G163" s="291" t="s">
        <v>190</v>
      </c>
      <c r="H163" s="292">
        <v>1.208</v>
      </c>
      <c r="I163" s="293"/>
      <c r="J163" s="294">
        <f>ROUND(I163*H163,2)</f>
        <v>0</v>
      </c>
      <c r="K163" s="295"/>
      <c r="L163" s="296"/>
      <c r="M163" s="297" t="s">
        <v>1</v>
      </c>
      <c r="N163" s="298" t="s">
        <v>42</v>
      </c>
      <c r="O163" s="98"/>
      <c r="P163" s="262">
        <f>O163*H163</f>
        <v>0</v>
      </c>
      <c r="Q163" s="262">
        <v>0.0019</v>
      </c>
      <c r="R163" s="262">
        <f>Q163*H163</f>
        <v>0.0022951999999999998</v>
      </c>
      <c r="S163" s="262">
        <v>0</v>
      </c>
      <c r="T163" s="26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64" t="s">
        <v>208</v>
      </c>
      <c r="AT163" s="264" t="s">
        <v>205</v>
      </c>
      <c r="AU163" s="264" t="s">
        <v>98</v>
      </c>
      <c r="AY163" s="16" t="s">
        <v>143</v>
      </c>
      <c r="BE163" s="146">
        <f>IF(N163="základná",J163,0)</f>
        <v>0</v>
      </c>
      <c r="BF163" s="146">
        <f>IF(N163="znížená",J163,0)</f>
        <v>0</v>
      </c>
      <c r="BG163" s="146">
        <f>IF(N163="zákl. prenesená",J163,0)</f>
        <v>0</v>
      </c>
      <c r="BH163" s="146">
        <f>IF(N163="zníž. prenesená",J163,0)</f>
        <v>0</v>
      </c>
      <c r="BI163" s="146">
        <f>IF(N163="nulová",J163,0)</f>
        <v>0</v>
      </c>
      <c r="BJ163" s="16" t="s">
        <v>98</v>
      </c>
      <c r="BK163" s="146">
        <f>ROUND(I163*H163,2)</f>
        <v>0</v>
      </c>
      <c r="BL163" s="16" t="s">
        <v>191</v>
      </c>
      <c r="BM163" s="264" t="s">
        <v>220</v>
      </c>
    </row>
    <row r="164" s="2" customFormat="1" ht="21.75" customHeight="1">
      <c r="A164" s="39"/>
      <c r="B164" s="40"/>
      <c r="C164" s="288" t="s">
        <v>221</v>
      </c>
      <c r="D164" s="288" t="s">
        <v>205</v>
      </c>
      <c r="E164" s="289" t="s">
        <v>211</v>
      </c>
      <c r="F164" s="290" t="s">
        <v>212</v>
      </c>
      <c r="G164" s="291" t="s">
        <v>213</v>
      </c>
      <c r="H164" s="292">
        <v>4.274</v>
      </c>
      <c r="I164" s="293"/>
      <c r="J164" s="294">
        <f>ROUND(I164*H164,2)</f>
        <v>0</v>
      </c>
      <c r="K164" s="295"/>
      <c r="L164" s="296"/>
      <c r="M164" s="297" t="s">
        <v>1</v>
      </c>
      <c r="N164" s="298" t="s">
        <v>42</v>
      </c>
      <c r="O164" s="98"/>
      <c r="P164" s="262">
        <f>O164*H164</f>
        <v>0</v>
      </c>
      <c r="Q164" s="262">
        <v>0.00014999999999999999</v>
      </c>
      <c r="R164" s="262">
        <f>Q164*H164</f>
        <v>0.00064109999999999992</v>
      </c>
      <c r="S164" s="262">
        <v>0</v>
      </c>
      <c r="T164" s="263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64" t="s">
        <v>208</v>
      </c>
      <c r="AT164" s="264" t="s">
        <v>205</v>
      </c>
      <c r="AU164" s="264" t="s">
        <v>98</v>
      </c>
      <c r="AY164" s="16" t="s">
        <v>143</v>
      </c>
      <c r="BE164" s="146">
        <f>IF(N164="základná",J164,0)</f>
        <v>0</v>
      </c>
      <c r="BF164" s="146">
        <f>IF(N164="znížená",J164,0)</f>
        <v>0</v>
      </c>
      <c r="BG164" s="146">
        <f>IF(N164="zákl. prenesená",J164,0)</f>
        <v>0</v>
      </c>
      <c r="BH164" s="146">
        <f>IF(N164="zníž. prenesená",J164,0)</f>
        <v>0</v>
      </c>
      <c r="BI164" s="146">
        <f>IF(N164="nulová",J164,0)</f>
        <v>0</v>
      </c>
      <c r="BJ164" s="16" t="s">
        <v>98</v>
      </c>
      <c r="BK164" s="146">
        <f>ROUND(I164*H164,2)</f>
        <v>0</v>
      </c>
      <c r="BL164" s="16" t="s">
        <v>191</v>
      </c>
      <c r="BM164" s="264" t="s">
        <v>222</v>
      </c>
    </row>
    <row r="165" s="2" customFormat="1" ht="44.25" customHeight="1">
      <c r="A165" s="39"/>
      <c r="B165" s="40"/>
      <c r="C165" s="252" t="s">
        <v>223</v>
      </c>
      <c r="D165" s="252" t="s">
        <v>146</v>
      </c>
      <c r="E165" s="253" t="s">
        <v>224</v>
      </c>
      <c r="F165" s="254" t="s">
        <v>225</v>
      </c>
      <c r="G165" s="255" t="s">
        <v>213</v>
      </c>
      <c r="H165" s="256">
        <v>36</v>
      </c>
      <c r="I165" s="257"/>
      <c r="J165" s="258">
        <f>ROUND(I165*H165,2)</f>
        <v>0</v>
      </c>
      <c r="K165" s="259"/>
      <c r="L165" s="42"/>
      <c r="M165" s="260" t="s">
        <v>1</v>
      </c>
      <c r="N165" s="261" t="s">
        <v>42</v>
      </c>
      <c r="O165" s="98"/>
      <c r="P165" s="262">
        <f>O165*H165</f>
        <v>0</v>
      </c>
      <c r="Q165" s="262">
        <v>0.00032000000000000003</v>
      </c>
      <c r="R165" s="262">
        <f>Q165*H165</f>
        <v>0.011520000000000001</v>
      </c>
      <c r="S165" s="262">
        <v>0</v>
      </c>
      <c r="T165" s="263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64" t="s">
        <v>191</v>
      </c>
      <c r="AT165" s="264" t="s">
        <v>146</v>
      </c>
      <c r="AU165" s="264" t="s">
        <v>98</v>
      </c>
      <c r="AY165" s="16" t="s">
        <v>143</v>
      </c>
      <c r="BE165" s="146">
        <f>IF(N165="základná",J165,0)</f>
        <v>0</v>
      </c>
      <c r="BF165" s="146">
        <f>IF(N165="znížená",J165,0)</f>
        <v>0</v>
      </c>
      <c r="BG165" s="146">
        <f>IF(N165="zákl. prenesená",J165,0)</f>
        <v>0</v>
      </c>
      <c r="BH165" s="146">
        <f>IF(N165="zníž. prenesená",J165,0)</f>
        <v>0</v>
      </c>
      <c r="BI165" s="146">
        <f>IF(N165="nulová",J165,0)</f>
        <v>0</v>
      </c>
      <c r="BJ165" s="16" t="s">
        <v>98</v>
      </c>
      <c r="BK165" s="146">
        <f>ROUND(I165*H165,2)</f>
        <v>0</v>
      </c>
      <c r="BL165" s="16" t="s">
        <v>191</v>
      </c>
      <c r="BM165" s="264" t="s">
        <v>226</v>
      </c>
    </row>
    <row r="166" s="13" customFormat="1">
      <c r="A166" s="13"/>
      <c r="B166" s="265"/>
      <c r="C166" s="266"/>
      <c r="D166" s="267" t="s">
        <v>162</v>
      </c>
      <c r="E166" s="276" t="s">
        <v>1</v>
      </c>
      <c r="F166" s="268" t="s">
        <v>227</v>
      </c>
      <c r="G166" s="266"/>
      <c r="H166" s="269">
        <v>20</v>
      </c>
      <c r="I166" s="270"/>
      <c r="J166" s="266"/>
      <c r="K166" s="266"/>
      <c r="L166" s="271"/>
      <c r="M166" s="272"/>
      <c r="N166" s="273"/>
      <c r="O166" s="273"/>
      <c r="P166" s="273"/>
      <c r="Q166" s="273"/>
      <c r="R166" s="273"/>
      <c r="S166" s="273"/>
      <c r="T166" s="27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75" t="s">
        <v>162</v>
      </c>
      <c r="AU166" s="275" t="s">
        <v>98</v>
      </c>
      <c r="AV166" s="13" t="s">
        <v>98</v>
      </c>
      <c r="AW166" s="13" t="s">
        <v>31</v>
      </c>
      <c r="AX166" s="13" t="s">
        <v>76</v>
      </c>
      <c r="AY166" s="275" t="s">
        <v>143</v>
      </c>
    </row>
    <row r="167" s="13" customFormat="1">
      <c r="A167" s="13"/>
      <c r="B167" s="265"/>
      <c r="C167" s="266"/>
      <c r="D167" s="267" t="s">
        <v>162</v>
      </c>
      <c r="E167" s="276" t="s">
        <v>1</v>
      </c>
      <c r="F167" s="268" t="s">
        <v>228</v>
      </c>
      <c r="G167" s="266"/>
      <c r="H167" s="269">
        <v>16</v>
      </c>
      <c r="I167" s="270"/>
      <c r="J167" s="266"/>
      <c r="K167" s="266"/>
      <c r="L167" s="271"/>
      <c r="M167" s="272"/>
      <c r="N167" s="273"/>
      <c r="O167" s="273"/>
      <c r="P167" s="273"/>
      <c r="Q167" s="273"/>
      <c r="R167" s="273"/>
      <c r="S167" s="273"/>
      <c r="T167" s="27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75" t="s">
        <v>162</v>
      </c>
      <c r="AU167" s="275" t="s">
        <v>98</v>
      </c>
      <c r="AV167" s="13" t="s">
        <v>98</v>
      </c>
      <c r="AW167" s="13" t="s">
        <v>31</v>
      </c>
      <c r="AX167" s="13" t="s">
        <v>76</v>
      </c>
      <c r="AY167" s="275" t="s">
        <v>143</v>
      </c>
    </row>
    <row r="168" s="14" customFormat="1">
      <c r="A168" s="14"/>
      <c r="B168" s="277"/>
      <c r="C168" s="278"/>
      <c r="D168" s="267" t="s">
        <v>162</v>
      </c>
      <c r="E168" s="279" t="s">
        <v>1</v>
      </c>
      <c r="F168" s="280" t="s">
        <v>194</v>
      </c>
      <c r="G168" s="278"/>
      <c r="H168" s="281">
        <v>36</v>
      </c>
      <c r="I168" s="282"/>
      <c r="J168" s="278"/>
      <c r="K168" s="278"/>
      <c r="L168" s="283"/>
      <c r="M168" s="284"/>
      <c r="N168" s="285"/>
      <c r="O168" s="285"/>
      <c r="P168" s="285"/>
      <c r="Q168" s="285"/>
      <c r="R168" s="285"/>
      <c r="S168" s="285"/>
      <c r="T168" s="28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87" t="s">
        <v>162</v>
      </c>
      <c r="AU168" s="287" t="s">
        <v>98</v>
      </c>
      <c r="AV168" s="14" t="s">
        <v>150</v>
      </c>
      <c r="AW168" s="14" t="s">
        <v>31</v>
      </c>
      <c r="AX168" s="14" t="s">
        <v>84</v>
      </c>
      <c r="AY168" s="287" t="s">
        <v>143</v>
      </c>
    </row>
    <row r="169" s="2" customFormat="1" ht="33" customHeight="1">
      <c r="A169" s="39"/>
      <c r="B169" s="40"/>
      <c r="C169" s="252" t="s">
        <v>229</v>
      </c>
      <c r="D169" s="252" t="s">
        <v>146</v>
      </c>
      <c r="E169" s="253" t="s">
        <v>230</v>
      </c>
      <c r="F169" s="254" t="s">
        <v>231</v>
      </c>
      <c r="G169" s="255" t="s">
        <v>232</v>
      </c>
      <c r="H169" s="256">
        <v>15.75</v>
      </c>
      <c r="I169" s="257"/>
      <c r="J169" s="258">
        <f>ROUND(I169*H169,2)</f>
        <v>0</v>
      </c>
      <c r="K169" s="259"/>
      <c r="L169" s="42"/>
      <c r="M169" s="260" t="s">
        <v>1</v>
      </c>
      <c r="N169" s="261" t="s">
        <v>42</v>
      </c>
      <c r="O169" s="98"/>
      <c r="P169" s="262">
        <f>O169*H169</f>
        <v>0</v>
      </c>
      <c r="Q169" s="262">
        <v>1.0000000000000001E-05</v>
      </c>
      <c r="R169" s="262">
        <f>Q169*H169</f>
        <v>0.00015750000000000001</v>
      </c>
      <c r="S169" s="262">
        <v>0</v>
      </c>
      <c r="T169" s="263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64" t="s">
        <v>191</v>
      </c>
      <c r="AT169" s="264" t="s">
        <v>146</v>
      </c>
      <c r="AU169" s="264" t="s">
        <v>98</v>
      </c>
      <c r="AY169" s="16" t="s">
        <v>143</v>
      </c>
      <c r="BE169" s="146">
        <f>IF(N169="základná",J169,0)</f>
        <v>0</v>
      </c>
      <c r="BF169" s="146">
        <f>IF(N169="znížená",J169,0)</f>
        <v>0</v>
      </c>
      <c r="BG169" s="146">
        <f>IF(N169="zákl. prenesená",J169,0)</f>
        <v>0</v>
      </c>
      <c r="BH169" s="146">
        <f>IF(N169="zníž. prenesená",J169,0)</f>
        <v>0</v>
      </c>
      <c r="BI169" s="146">
        <f>IF(N169="nulová",J169,0)</f>
        <v>0</v>
      </c>
      <c r="BJ169" s="16" t="s">
        <v>98</v>
      </c>
      <c r="BK169" s="146">
        <f>ROUND(I169*H169,2)</f>
        <v>0</v>
      </c>
      <c r="BL169" s="16" t="s">
        <v>191</v>
      </c>
      <c r="BM169" s="264" t="s">
        <v>233</v>
      </c>
    </row>
    <row r="170" s="13" customFormat="1">
      <c r="A170" s="13"/>
      <c r="B170" s="265"/>
      <c r="C170" s="266"/>
      <c r="D170" s="267" t="s">
        <v>162</v>
      </c>
      <c r="E170" s="276" t="s">
        <v>1</v>
      </c>
      <c r="F170" s="268" t="s">
        <v>95</v>
      </c>
      <c r="G170" s="266"/>
      <c r="H170" s="269">
        <v>15.75</v>
      </c>
      <c r="I170" s="270"/>
      <c r="J170" s="266"/>
      <c r="K170" s="266"/>
      <c r="L170" s="271"/>
      <c r="M170" s="272"/>
      <c r="N170" s="273"/>
      <c r="O170" s="273"/>
      <c r="P170" s="273"/>
      <c r="Q170" s="273"/>
      <c r="R170" s="273"/>
      <c r="S170" s="273"/>
      <c r="T170" s="27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75" t="s">
        <v>162</v>
      </c>
      <c r="AU170" s="275" t="s">
        <v>98</v>
      </c>
      <c r="AV170" s="13" t="s">
        <v>98</v>
      </c>
      <c r="AW170" s="13" t="s">
        <v>31</v>
      </c>
      <c r="AX170" s="13" t="s">
        <v>84</v>
      </c>
      <c r="AY170" s="275" t="s">
        <v>143</v>
      </c>
    </row>
    <row r="171" s="2" customFormat="1" ht="37.8" customHeight="1">
      <c r="A171" s="39"/>
      <c r="B171" s="40"/>
      <c r="C171" s="252" t="s">
        <v>234</v>
      </c>
      <c r="D171" s="252" t="s">
        <v>146</v>
      </c>
      <c r="E171" s="253" t="s">
        <v>235</v>
      </c>
      <c r="F171" s="254" t="s">
        <v>236</v>
      </c>
      <c r="G171" s="255" t="s">
        <v>232</v>
      </c>
      <c r="H171" s="256">
        <v>1.05</v>
      </c>
      <c r="I171" s="257"/>
      <c r="J171" s="258">
        <f>ROUND(I171*H171,2)</f>
        <v>0</v>
      </c>
      <c r="K171" s="259"/>
      <c r="L171" s="42"/>
      <c r="M171" s="260" t="s">
        <v>1</v>
      </c>
      <c r="N171" s="261" t="s">
        <v>42</v>
      </c>
      <c r="O171" s="98"/>
      <c r="P171" s="262">
        <f>O171*H171</f>
        <v>0</v>
      </c>
      <c r="Q171" s="262">
        <v>0.00044000000000000002</v>
      </c>
      <c r="R171" s="262">
        <f>Q171*H171</f>
        <v>0.00046200000000000006</v>
      </c>
      <c r="S171" s="262">
        <v>0</v>
      </c>
      <c r="T171" s="263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64" t="s">
        <v>191</v>
      </c>
      <c r="AT171" s="264" t="s">
        <v>146</v>
      </c>
      <c r="AU171" s="264" t="s">
        <v>98</v>
      </c>
      <c r="AY171" s="16" t="s">
        <v>143</v>
      </c>
      <c r="BE171" s="146">
        <f>IF(N171="základná",J171,0)</f>
        <v>0</v>
      </c>
      <c r="BF171" s="146">
        <f>IF(N171="znížená",J171,0)</f>
        <v>0</v>
      </c>
      <c r="BG171" s="146">
        <f>IF(N171="zákl. prenesená",J171,0)</f>
        <v>0</v>
      </c>
      <c r="BH171" s="146">
        <f>IF(N171="zníž. prenesená",J171,0)</f>
        <v>0</v>
      </c>
      <c r="BI171" s="146">
        <f>IF(N171="nulová",J171,0)</f>
        <v>0</v>
      </c>
      <c r="BJ171" s="16" t="s">
        <v>98</v>
      </c>
      <c r="BK171" s="146">
        <f>ROUND(I171*H171,2)</f>
        <v>0</v>
      </c>
      <c r="BL171" s="16" t="s">
        <v>191</v>
      </c>
      <c r="BM171" s="264" t="s">
        <v>237</v>
      </c>
    </row>
    <row r="172" s="13" customFormat="1">
      <c r="A172" s="13"/>
      <c r="B172" s="265"/>
      <c r="C172" s="266"/>
      <c r="D172" s="267" t="s">
        <v>162</v>
      </c>
      <c r="E172" s="276" t="s">
        <v>1</v>
      </c>
      <c r="F172" s="268" t="s">
        <v>238</v>
      </c>
      <c r="G172" s="266"/>
      <c r="H172" s="269">
        <v>1.05</v>
      </c>
      <c r="I172" s="270"/>
      <c r="J172" s="266"/>
      <c r="K172" s="266"/>
      <c r="L172" s="271"/>
      <c r="M172" s="272"/>
      <c r="N172" s="273"/>
      <c r="O172" s="273"/>
      <c r="P172" s="273"/>
      <c r="Q172" s="273"/>
      <c r="R172" s="273"/>
      <c r="S172" s="273"/>
      <c r="T172" s="27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75" t="s">
        <v>162</v>
      </c>
      <c r="AU172" s="275" t="s">
        <v>98</v>
      </c>
      <c r="AV172" s="13" t="s">
        <v>98</v>
      </c>
      <c r="AW172" s="13" t="s">
        <v>31</v>
      </c>
      <c r="AX172" s="13" t="s">
        <v>76</v>
      </c>
      <c r="AY172" s="275" t="s">
        <v>143</v>
      </c>
    </row>
    <row r="173" s="14" customFormat="1">
      <c r="A173" s="14"/>
      <c r="B173" s="277"/>
      <c r="C173" s="278"/>
      <c r="D173" s="267" t="s">
        <v>162</v>
      </c>
      <c r="E173" s="279" t="s">
        <v>99</v>
      </c>
      <c r="F173" s="280" t="s">
        <v>194</v>
      </c>
      <c r="G173" s="278"/>
      <c r="H173" s="281">
        <v>1.05</v>
      </c>
      <c r="I173" s="282"/>
      <c r="J173" s="278"/>
      <c r="K173" s="278"/>
      <c r="L173" s="283"/>
      <c r="M173" s="284"/>
      <c r="N173" s="285"/>
      <c r="O173" s="285"/>
      <c r="P173" s="285"/>
      <c r="Q173" s="285"/>
      <c r="R173" s="285"/>
      <c r="S173" s="285"/>
      <c r="T173" s="286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87" t="s">
        <v>162</v>
      </c>
      <c r="AU173" s="287" t="s">
        <v>98</v>
      </c>
      <c r="AV173" s="14" t="s">
        <v>150</v>
      </c>
      <c r="AW173" s="14" t="s">
        <v>31</v>
      </c>
      <c r="AX173" s="14" t="s">
        <v>84</v>
      </c>
      <c r="AY173" s="287" t="s">
        <v>143</v>
      </c>
    </row>
    <row r="174" s="2" customFormat="1" ht="16.5" customHeight="1">
      <c r="A174" s="39"/>
      <c r="B174" s="40"/>
      <c r="C174" s="288" t="s">
        <v>239</v>
      </c>
      <c r="D174" s="288" t="s">
        <v>205</v>
      </c>
      <c r="E174" s="289" t="s">
        <v>240</v>
      </c>
      <c r="F174" s="290" t="s">
        <v>241</v>
      </c>
      <c r="G174" s="291" t="s">
        <v>213</v>
      </c>
      <c r="H174" s="292">
        <v>8.4000000000000004</v>
      </c>
      <c r="I174" s="293"/>
      <c r="J174" s="294">
        <f>ROUND(I174*H174,2)</f>
        <v>0</v>
      </c>
      <c r="K174" s="295"/>
      <c r="L174" s="296"/>
      <c r="M174" s="297" t="s">
        <v>1</v>
      </c>
      <c r="N174" s="298" t="s">
        <v>42</v>
      </c>
      <c r="O174" s="98"/>
      <c r="P174" s="262">
        <f>O174*H174</f>
        <v>0</v>
      </c>
      <c r="Q174" s="262">
        <v>0.00010000000000000001</v>
      </c>
      <c r="R174" s="262">
        <f>Q174*H174</f>
        <v>0.00084000000000000003</v>
      </c>
      <c r="S174" s="262">
        <v>0</v>
      </c>
      <c r="T174" s="263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64" t="s">
        <v>208</v>
      </c>
      <c r="AT174" s="264" t="s">
        <v>205</v>
      </c>
      <c r="AU174" s="264" t="s">
        <v>98</v>
      </c>
      <c r="AY174" s="16" t="s">
        <v>143</v>
      </c>
      <c r="BE174" s="146">
        <f>IF(N174="základná",J174,0)</f>
        <v>0</v>
      </c>
      <c r="BF174" s="146">
        <f>IF(N174="znížená",J174,0)</f>
        <v>0</v>
      </c>
      <c r="BG174" s="146">
        <f>IF(N174="zákl. prenesená",J174,0)</f>
        <v>0</v>
      </c>
      <c r="BH174" s="146">
        <f>IF(N174="zníž. prenesená",J174,0)</f>
        <v>0</v>
      </c>
      <c r="BI174" s="146">
        <f>IF(N174="nulová",J174,0)</f>
        <v>0</v>
      </c>
      <c r="BJ174" s="16" t="s">
        <v>98</v>
      </c>
      <c r="BK174" s="146">
        <f>ROUND(I174*H174,2)</f>
        <v>0</v>
      </c>
      <c r="BL174" s="16" t="s">
        <v>191</v>
      </c>
      <c r="BM174" s="264" t="s">
        <v>242</v>
      </c>
    </row>
    <row r="175" s="2" customFormat="1" ht="33" customHeight="1">
      <c r="A175" s="39"/>
      <c r="B175" s="40"/>
      <c r="C175" s="252" t="s">
        <v>243</v>
      </c>
      <c r="D175" s="252" t="s">
        <v>146</v>
      </c>
      <c r="E175" s="253" t="s">
        <v>244</v>
      </c>
      <c r="F175" s="254" t="s">
        <v>245</v>
      </c>
      <c r="G175" s="255" t="s">
        <v>232</v>
      </c>
      <c r="H175" s="256">
        <v>1.05</v>
      </c>
      <c r="I175" s="257"/>
      <c r="J175" s="258">
        <f>ROUND(I175*H175,2)</f>
        <v>0</v>
      </c>
      <c r="K175" s="259"/>
      <c r="L175" s="42"/>
      <c r="M175" s="260" t="s">
        <v>1</v>
      </c>
      <c r="N175" s="261" t="s">
        <v>42</v>
      </c>
      <c r="O175" s="98"/>
      <c r="P175" s="262">
        <f>O175*H175</f>
        <v>0</v>
      </c>
      <c r="Q175" s="262">
        <v>0.00055000000000000003</v>
      </c>
      <c r="R175" s="262">
        <f>Q175*H175</f>
        <v>0.00057750000000000011</v>
      </c>
      <c r="S175" s="262">
        <v>0</v>
      </c>
      <c r="T175" s="263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64" t="s">
        <v>191</v>
      </c>
      <c r="AT175" s="264" t="s">
        <v>146</v>
      </c>
      <c r="AU175" s="264" t="s">
        <v>98</v>
      </c>
      <c r="AY175" s="16" t="s">
        <v>143</v>
      </c>
      <c r="BE175" s="146">
        <f>IF(N175="základná",J175,0)</f>
        <v>0</v>
      </c>
      <c r="BF175" s="146">
        <f>IF(N175="znížená",J175,0)</f>
        <v>0</v>
      </c>
      <c r="BG175" s="146">
        <f>IF(N175="zákl. prenesená",J175,0)</f>
        <v>0</v>
      </c>
      <c r="BH175" s="146">
        <f>IF(N175="zníž. prenesená",J175,0)</f>
        <v>0</v>
      </c>
      <c r="BI175" s="146">
        <f>IF(N175="nulová",J175,0)</f>
        <v>0</v>
      </c>
      <c r="BJ175" s="16" t="s">
        <v>98</v>
      </c>
      <c r="BK175" s="146">
        <f>ROUND(I175*H175,2)</f>
        <v>0</v>
      </c>
      <c r="BL175" s="16" t="s">
        <v>191</v>
      </c>
      <c r="BM175" s="264" t="s">
        <v>246</v>
      </c>
    </row>
    <row r="176" s="13" customFormat="1">
      <c r="A176" s="13"/>
      <c r="B176" s="265"/>
      <c r="C176" s="266"/>
      <c r="D176" s="267" t="s">
        <v>162</v>
      </c>
      <c r="E176" s="276" t="s">
        <v>1</v>
      </c>
      <c r="F176" s="268" t="s">
        <v>99</v>
      </c>
      <c r="G176" s="266"/>
      <c r="H176" s="269">
        <v>1.05</v>
      </c>
      <c r="I176" s="270"/>
      <c r="J176" s="266"/>
      <c r="K176" s="266"/>
      <c r="L176" s="271"/>
      <c r="M176" s="272"/>
      <c r="N176" s="273"/>
      <c r="O176" s="273"/>
      <c r="P176" s="273"/>
      <c r="Q176" s="273"/>
      <c r="R176" s="273"/>
      <c r="S176" s="273"/>
      <c r="T176" s="27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75" t="s">
        <v>162</v>
      </c>
      <c r="AU176" s="275" t="s">
        <v>98</v>
      </c>
      <c r="AV176" s="13" t="s">
        <v>98</v>
      </c>
      <c r="AW176" s="13" t="s">
        <v>31</v>
      </c>
      <c r="AX176" s="13" t="s">
        <v>84</v>
      </c>
      <c r="AY176" s="275" t="s">
        <v>143</v>
      </c>
    </row>
    <row r="177" s="2" customFormat="1" ht="16.5" customHeight="1">
      <c r="A177" s="39"/>
      <c r="B177" s="40"/>
      <c r="C177" s="288" t="s">
        <v>7</v>
      </c>
      <c r="D177" s="288" t="s">
        <v>205</v>
      </c>
      <c r="E177" s="289" t="s">
        <v>240</v>
      </c>
      <c r="F177" s="290" t="s">
        <v>241</v>
      </c>
      <c r="G177" s="291" t="s">
        <v>213</v>
      </c>
      <c r="H177" s="292">
        <v>8.4000000000000004</v>
      </c>
      <c r="I177" s="293"/>
      <c r="J177" s="294">
        <f>ROUND(I177*H177,2)</f>
        <v>0</v>
      </c>
      <c r="K177" s="295"/>
      <c r="L177" s="296"/>
      <c r="M177" s="297" t="s">
        <v>1</v>
      </c>
      <c r="N177" s="298" t="s">
        <v>42</v>
      </c>
      <c r="O177" s="98"/>
      <c r="P177" s="262">
        <f>O177*H177</f>
        <v>0</v>
      </c>
      <c r="Q177" s="262">
        <v>0.00010000000000000001</v>
      </c>
      <c r="R177" s="262">
        <f>Q177*H177</f>
        <v>0.00084000000000000003</v>
      </c>
      <c r="S177" s="262">
        <v>0</v>
      </c>
      <c r="T177" s="263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64" t="s">
        <v>208</v>
      </c>
      <c r="AT177" s="264" t="s">
        <v>205</v>
      </c>
      <c r="AU177" s="264" t="s">
        <v>98</v>
      </c>
      <c r="AY177" s="16" t="s">
        <v>143</v>
      </c>
      <c r="BE177" s="146">
        <f>IF(N177="základná",J177,0)</f>
        <v>0</v>
      </c>
      <c r="BF177" s="146">
        <f>IF(N177="znížená",J177,0)</f>
        <v>0</v>
      </c>
      <c r="BG177" s="146">
        <f>IF(N177="zákl. prenesená",J177,0)</f>
        <v>0</v>
      </c>
      <c r="BH177" s="146">
        <f>IF(N177="zníž. prenesená",J177,0)</f>
        <v>0</v>
      </c>
      <c r="BI177" s="146">
        <f>IF(N177="nulová",J177,0)</f>
        <v>0</v>
      </c>
      <c r="BJ177" s="16" t="s">
        <v>98</v>
      </c>
      <c r="BK177" s="146">
        <f>ROUND(I177*H177,2)</f>
        <v>0</v>
      </c>
      <c r="BL177" s="16" t="s">
        <v>191</v>
      </c>
      <c r="BM177" s="264" t="s">
        <v>247</v>
      </c>
    </row>
    <row r="178" s="2" customFormat="1" ht="37.8" customHeight="1">
      <c r="A178" s="39"/>
      <c r="B178" s="40"/>
      <c r="C178" s="252" t="s">
        <v>248</v>
      </c>
      <c r="D178" s="252" t="s">
        <v>146</v>
      </c>
      <c r="E178" s="253" t="s">
        <v>249</v>
      </c>
      <c r="F178" s="254" t="s">
        <v>250</v>
      </c>
      <c r="G178" s="255" t="s">
        <v>232</v>
      </c>
      <c r="H178" s="256">
        <v>15.75</v>
      </c>
      <c r="I178" s="257"/>
      <c r="J178" s="258">
        <f>ROUND(I178*H178,2)</f>
        <v>0</v>
      </c>
      <c r="K178" s="259"/>
      <c r="L178" s="42"/>
      <c r="M178" s="260" t="s">
        <v>1</v>
      </c>
      <c r="N178" s="261" t="s">
        <v>42</v>
      </c>
      <c r="O178" s="98"/>
      <c r="P178" s="262">
        <f>O178*H178</f>
        <v>0</v>
      </c>
      <c r="Q178" s="262">
        <v>0.0020246600000000002</v>
      </c>
      <c r="R178" s="262">
        <f>Q178*H178</f>
        <v>0.031888395</v>
      </c>
      <c r="S178" s="262">
        <v>0</v>
      </c>
      <c r="T178" s="263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64" t="s">
        <v>191</v>
      </c>
      <c r="AT178" s="264" t="s">
        <v>146</v>
      </c>
      <c r="AU178" s="264" t="s">
        <v>98</v>
      </c>
      <c r="AY178" s="16" t="s">
        <v>143</v>
      </c>
      <c r="BE178" s="146">
        <f>IF(N178="základná",J178,0)</f>
        <v>0</v>
      </c>
      <c r="BF178" s="146">
        <f>IF(N178="znížená",J178,0)</f>
        <v>0</v>
      </c>
      <c r="BG178" s="146">
        <f>IF(N178="zákl. prenesená",J178,0)</f>
        <v>0</v>
      </c>
      <c r="BH178" s="146">
        <f>IF(N178="zníž. prenesená",J178,0)</f>
        <v>0</v>
      </c>
      <c r="BI178" s="146">
        <f>IF(N178="nulová",J178,0)</f>
        <v>0</v>
      </c>
      <c r="BJ178" s="16" t="s">
        <v>98</v>
      </c>
      <c r="BK178" s="146">
        <f>ROUND(I178*H178,2)</f>
        <v>0</v>
      </c>
      <c r="BL178" s="16" t="s">
        <v>191</v>
      </c>
      <c r="BM178" s="264" t="s">
        <v>251</v>
      </c>
    </row>
    <row r="179" s="13" customFormat="1">
      <c r="A179" s="13"/>
      <c r="B179" s="265"/>
      <c r="C179" s="266"/>
      <c r="D179" s="267" t="s">
        <v>162</v>
      </c>
      <c r="E179" s="276" t="s">
        <v>1</v>
      </c>
      <c r="F179" s="268" t="s">
        <v>95</v>
      </c>
      <c r="G179" s="266"/>
      <c r="H179" s="269">
        <v>15.75</v>
      </c>
      <c r="I179" s="270"/>
      <c r="J179" s="266"/>
      <c r="K179" s="266"/>
      <c r="L179" s="271"/>
      <c r="M179" s="272"/>
      <c r="N179" s="273"/>
      <c r="O179" s="273"/>
      <c r="P179" s="273"/>
      <c r="Q179" s="273"/>
      <c r="R179" s="273"/>
      <c r="S179" s="273"/>
      <c r="T179" s="27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75" t="s">
        <v>162</v>
      </c>
      <c r="AU179" s="275" t="s">
        <v>98</v>
      </c>
      <c r="AV179" s="13" t="s">
        <v>98</v>
      </c>
      <c r="AW179" s="13" t="s">
        <v>31</v>
      </c>
      <c r="AX179" s="13" t="s">
        <v>84</v>
      </c>
      <c r="AY179" s="275" t="s">
        <v>143</v>
      </c>
    </row>
    <row r="180" s="2" customFormat="1" ht="16.5" customHeight="1">
      <c r="A180" s="39"/>
      <c r="B180" s="40"/>
      <c r="C180" s="288" t="s">
        <v>252</v>
      </c>
      <c r="D180" s="288" t="s">
        <v>205</v>
      </c>
      <c r="E180" s="289" t="s">
        <v>240</v>
      </c>
      <c r="F180" s="290" t="s">
        <v>241</v>
      </c>
      <c r="G180" s="291" t="s">
        <v>213</v>
      </c>
      <c r="H180" s="292">
        <v>126</v>
      </c>
      <c r="I180" s="293"/>
      <c r="J180" s="294">
        <f>ROUND(I180*H180,2)</f>
        <v>0</v>
      </c>
      <c r="K180" s="295"/>
      <c r="L180" s="296"/>
      <c r="M180" s="297" t="s">
        <v>1</v>
      </c>
      <c r="N180" s="298" t="s">
        <v>42</v>
      </c>
      <c r="O180" s="98"/>
      <c r="P180" s="262">
        <f>O180*H180</f>
        <v>0</v>
      </c>
      <c r="Q180" s="262">
        <v>0.00010000000000000001</v>
      </c>
      <c r="R180" s="262">
        <f>Q180*H180</f>
        <v>0.0126</v>
      </c>
      <c r="S180" s="262">
        <v>0</v>
      </c>
      <c r="T180" s="263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64" t="s">
        <v>208</v>
      </c>
      <c r="AT180" s="264" t="s">
        <v>205</v>
      </c>
      <c r="AU180" s="264" t="s">
        <v>98</v>
      </c>
      <c r="AY180" s="16" t="s">
        <v>143</v>
      </c>
      <c r="BE180" s="146">
        <f>IF(N180="základná",J180,0)</f>
        <v>0</v>
      </c>
      <c r="BF180" s="146">
        <f>IF(N180="znížená",J180,0)</f>
        <v>0</v>
      </c>
      <c r="BG180" s="146">
        <f>IF(N180="zákl. prenesená",J180,0)</f>
        <v>0</v>
      </c>
      <c r="BH180" s="146">
        <f>IF(N180="zníž. prenesená",J180,0)</f>
        <v>0</v>
      </c>
      <c r="BI180" s="146">
        <f>IF(N180="nulová",J180,0)</f>
        <v>0</v>
      </c>
      <c r="BJ180" s="16" t="s">
        <v>98</v>
      </c>
      <c r="BK180" s="146">
        <f>ROUND(I180*H180,2)</f>
        <v>0</v>
      </c>
      <c r="BL180" s="16" t="s">
        <v>191</v>
      </c>
      <c r="BM180" s="264" t="s">
        <v>253</v>
      </c>
    </row>
    <row r="181" s="2" customFormat="1" ht="24.15" customHeight="1">
      <c r="A181" s="39"/>
      <c r="B181" s="40"/>
      <c r="C181" s="252" t="s">
        <v>254</v>
      </c>
      <c r="D181" s="252" t="s">
        <v>146</v>
      </c>
      <c r="E181" s="253" t="s">
        <v>255</v>
      </c>
      <c r="F181" s="254" t="s">
        <v>256</v>
      </c>
      <c r="G181" s="255" t="s">
        <v>190</v>
      </c>
      <c r="H181" s="256">
        <v>8.8200000000000003</v>
      </c>
      <c r="I181" s="257"/>
      <c r="J181" s="258">
        <f>ROUND(I181*H181,2)</f>
        <v>0</v>
      </c>
      <c r="K181" s="259"/>
      <c r="L181" s="42"/>
      <c r="M181" s="260" t="s">
        <v>1</v>
      </c>
      <c r="N181" s="261" t="s">
        <v>42</v>
      </c>
      <c r="O181" s="98"/>
      <c r="P181" s="262">
        <f>O181*H181</f>
        <v>0</v>
      </c>
      <c r="Q181" s="262">
        <v>0</v>
      </c>
      <c r="R181" s="262">
        <f>Q181*H181</f>
        <v>0</v>
      </c>
      <c r="S181" s="262">
        <v>0</v>
      </c>
      <c r="T181" s="263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64" t="s">
        <v>191</v>
      </c>
      <c r="AT181" s="264" t="s">
        <v>146</v>
      </c>
      <c r="AU181" s="264" t="s">
        <v>98</v>
      </c>
      <c r="AY181" s="16" t="s">
        <v>143</v>
      </c>
      <c r="BE181" s="146">
        <f>IF(N181="základná",J181,0)</f>
        <v>0</v>
      </c>
      <c r="BF181" s="146">
        <f>IF(N181="znížená",J181,0)</f>
        <v>0</v>
      </c>
      <c r="BG181" s="146">
        <f>IF(N181="zákl. prenesená",J181,0)</f>
        <v>0</v>
      </c>
      <c r="BH181" s="146">
        <f>IF(N181="zníž. prenesená",J181,0)</f>
        <v>0</v>
      </c>
      <c r="BI181" s="146">
        <f>IF(N181="nulová",J181,0)</f>
        <v>0</v>
      </c>
      <c r="BJ181" s="16" t="s">
        <v>98</v>
      </c>
      <c r="BK181" s="146">
        <f>ROUND(I181*H181,2)</f>
        <v>0</v>
      </c>
      <c r="BL181" s="16" t="s">
        <v>191</v>
      </c>
      <c r="BM181" s="264" t="s">
        <v>257</v>
      </c>
    </row>
    <row r="182" s="13" customFormat="1">
      <c r="A182" s="13"/>
      <c r="B182" s="265"/>
      <c r="C182" s="266"/>
      <c r="D182" s="267" t="s">
        <v>162</v>
      </c>
      <c r="E182" s="276" t="s">
        <v>1</v>
      </c>
      <c r="F182" s="268" t="s">
        <v>203</v>
      </c>
      <c r="G182" s="266"/>
      <c r="H182" s="269">
        <v>8.8200000000000003</v>
      </c>
      <c r="I182" s="270"/>
      <c r="J182" s="266"/>
      <c r="K182" s="266"/>
      <c r="L182" s="271"/>
      <c r="M182" s="272"/>
      <c r="N182" s="273"/>
      <c r="O182" s="273"/>
      <c r="P182" s="273"/>
      <c r="Q182" s="273"/>
      <c r="R182" s="273"/>
      <c r="S182" s="273"/>
      <c r="T182" s="27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75" t="s">
        <v>162</v>
      </c>
      <c r="AU182" s="275" t="s">
        <v>98</v>
      </c>
      <c r="AV182" s="13" t="s">
        <v>98</v>
      </c>
      <c r="AW182" s="13" t="s">
        <v>31</v>
      </c>
      <c r="AX182" s="13" t="s">
        <v>76</v>
      </c>
      <c r="AY182" s="275" t="s">
        <v>143</v>
      </c>
    </row>
    <row r="183" s="14" customFormat="1">
      <c r="A183" s="14"/>
      <c r="B183" s="277"/>
      <c r="C183" s="278"/>
      <c r="D183" s="267" t="s">
        <v>162</v>
      </c>
      <c r="E183" s="279" t="s">
        <v>1</v>
      </c>
      <c r="F183" s="280" t="s">
        <v>194</v>
      </c>
      <c r="G183" s="278"/>
      <c r="H183" s="281">
        <v>8.8200000000000003</v>
      </c>
      <c r="I183" s="282"/>
      <c r="J183" s="278"/>
      <c r="K183" s="278"/>
      <c r="L183" s="283"/>
      <c r="M183" s="284"/>
      <c r="N183" s="285"/>
      <c r="O183" s="285"/>
      <c r="P183" s="285"/>
      <c r="Q183" s="285"/>
      <c r="R183" s="285"/>
      <c r="S183" s="285"/>
      <c r="T183" s="286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87" t="s">
        <v>162</v>
      </c>
      <c r="AU183" s="287" t="s">
        <v>98</v>
      </c>
      <c r="AV183" s="14" t="s">
        <v>150</v>
      </c>
      <c r="AW183" s="14" t="s">
        <v>31</v>
      </c>
      <c r="AX183" s="14" t="s">
        <v>84</v>
      </c>
      <c r="AY183" s="287" t="s">
        <v>143</v>
      </c>
    </row>
    <row r="184" s="2" customFormat="1" ht="16.5" customHeight="1">
      <c r="A184" s="39"/>
      <c r="B184" s="40"/>
      <c r="C184" s="288" t="s">
        <v>258</v>
      </c>
      <c r="D184" s="288" t="s">
        <v>205</v>
      </c>
      <c r="E184" s="289" t="s">
        <v>259</v>
      </c>
      <c r="F184" s="290" t="s">
        <v>260</v>
      </c>
      <c r="G184" s="291" t="s">
        <v>190</v>
      </c>
      <c r="H184" s="292">
        <v>10.143000000000001</v>
      </c>
      <c r="I184" s="293"/>
      <c r="J184" s="294">
        <f>ROUND(I184*H184,2)</f>
        <v>0</v>
      </c>
      <c r="K184" s="295"/>
      <c r="L184" s="296"/>
      <c r="M184" s="297" t="s">
        <v>1</v>
      </c>
      <c r="N184" s="298" t="s">
        <v>42</v>
      </c>
      <c r="O184" s="98"/>
      <c r="P184" s="262">
        <f>O184*H184</f>
        <v>0</v>
      </c>
      <c r="Q184" s="262">
        <v>0.00013999999999999999</v>
      </c>
      <c r="R184" s="262">
        <f>Q184*H184</f>
        <v>0.0014200199999999999</v>
      </c>
      <c r="S184" s="262">
        <v>0</v>
      </c>
      <c r="T184" s="263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64" t="s">
        <v>208</v>
      </c>
      <c r="AT184" s="264" t="s">
        <v>205</v>
      </c>
      <c r="AU184" s="264" t="s">
        <v>98</v>
      </c>
      <c r="AY184" s="16" t="s">
        <v>143</v>
      </c>
      <c r="BE184" s="146">
        <f>IF(N184="základná",J184,0)</f>
        <v>0</v>
      </c>
      <c r="BF184" s="146">
        <f>IF(N184="znížená",J184,0)</f>
        <v>0</v>
      </c>
      <c r="BG184" s="146">
        <f>IF(N184="zákl. prenesená",J184,0)</f>
        <v>0</v>
      </c>
      <c r="BH184" s="146">
        <f>IF(N184="zníž. prenesená",J184,0)</f>
        <v>0</v>
      </c>
      <c r="BI184" s="146">
        <f>IF(N184="nulová",J184,0)</f>
        <v>0</v>
      </c>
      <c r="BJ184" s="16" t="s">
        <v>98</v>
      </c>
      <c r="BK184" s="146">
        <f>ROUND(I184*H184,2)</f>
        <v>0</v>
      </c>
      <c r="BL184" s="16" t="s">
        <v>191</v>
      </c>
      <c r="BM184" s="264" t="s">
        <v>261</v>
      </c>
    </row>
    <row r="185" s="13" customFormat="1">
      <c r="A185" s="13"/>
      <c r="B185" s="265"/>
      <c r="C185" s="266"/>
      <c r="D185" s="267" t="s">
        <v>162</v>
      </c>
      <c r="E185" s="266"/>
      <c r="F185" s="268" t="s">
        <v>262</v>
      </c>
      <c r="G185" s="266"/>
      <c r="H185" s="269">
        <v>10.143000000000001</v>
      </c>
      <c r="I185" s="270"/>
      <c r="J185" s="266"/>
      <c r="K185" s="266"/>
      <c r="L185" s="271"/>
      <c r="M185" s="272"/>
      <c r="N185" s="273"/>
      <c r="O185" s="273"/>
      <c r="P185" s="273"/>
      <c r="Q185" s="273"/>
      <c r="R185" s="273"/>
      <c r="S185" s="273"/>
      <c r="T185" s="27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75" t="s">
        <v>162</v>
      </c>
      <c r="AU185" s="275" t="s">
        <v>98</v>
      </c>
      <c r="AV185" s="13" t="s">
        <v>98</v>
      </c>
      <c r="AW185" s="13" t="s">
        <v>4</v>
      </c>
      <c r="AX185" s="13" t="s">
        <v>84</v>
      </c>
      <c r="AY185" s="275" t="s">
        <v>143</v>
      </c>
    </row>
    <row r="186" s="2" customFormat="1" ht="24.15" customHeight="1">
      <c r="A186" s="39"/>
      <c r="B186" s="40"/>
      <c r="C186" s="252" t="s">
        <v>263</v>
      </c>
      <c r="D186" s="252" t="s">
        <v>146</v>
      </c>
      <c r="E186" s="253" t="s">
        <v>264</v>
      </c>
      <c r="F186" s="254" t="s">
        <v>265</v>
      </c>
      <c r="G186" s="255" t="s">
        <v>266</v>
      </c>
      <c r="H186" s="256"/>
      <c r="I186" s="257"/>
      <c r="J186" s="258">
        <f>ROUND(I186*H186,2)</f>
        <v>0</v>
      </c>
      <c r="K186" s="259"/>
      <c r="L186" s="42"/>
      <c r="M186" s="260" t="s">
        <v>1</v>
      </c>
      <c r="N186" s="261" t="s">
        <v>42</v>
      </c>
      <c r="O186" s="98"/>
      <c r="P186" s="262">
        <f>O186*H186</f>
        <v>0</v>
      </c>
      <c r="Q186" s="262">
        <v>0</v>
      </c>
      <c r="R186" s="262">
        <f>Q186*H186</f>
        <v>0</v>
      </c>
      <c r="S186" s="262">
        <v>0</v>
      </c>
      <c r="T186" s="263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64" t="s">
        <v>191</v>
      </c>
      <c r="AT186" s="264" t="s">
        <v>146</v>
      </c>
      <c r="AU186" s="264" t="s">
        <v>98</v>
      </c>
      <c r="AY186" s="16" t="s">
        <v>143</v>
      </c>
      <c r="BE186" s="146">
        <f>IF(N186="základná",J186,0)</f>
        <v>0</v>
      </c>
      <c r="BF186" s="146">
        <f>IF(N186="znížená",J186,0)</f>
        <v>0</v>
      </c>
      <c r="BG186" s="146">
        <f>IF(N186="zákl. prenesená",J186,0)</f>
        <v>0</v>
      </c>
      <c r="BH186" s="146">
        <f>IF(N186="zníž. prenesená",J186,0)</f>
        <v>0</v>
      </c>
      <c r="BI186" s="146">
        <f>IF(N186="nulová",J186,0)</f>
        <v>0</v>
      </c>
      <c r="BJ186" s="16" t="s">
        <v>98</v>
      </c>
      <c r="BK186" s="146">
        <f>ROUND(I186*H186,2)</f>
        <v>0</v>
      </c>
      <c r="BL186" s="16" t="s">
        <v>191</v>
      </c>
      <c r="BM186" s="264" t="s">
        <v>267</v>
      </c>
    </row>
    <row r="187" s="12" customFormat="1" ht="22.8" customHeight="1">
      <c r="A187" s="12"/>
      <c r="B187" s="237"/>
      <c r="C187" s="238"/>
      <c r="D187" s="239" t="s">
        <v>75</v>
      </c>
      <c r="E187" s="250" t="s">
        <v>268</v>
      </c>
      <c r="F187" s="250" t="s">
        <v>269</v>
      </c>
      <c r="G187" s="238"/>
      <c r="H187" s="238"/>
      <c r="I187" s="241"/>
      <c r="J187" s="251">
        <f>BK187</f>
        <v>0</v>
      </c>
      <c r="K187" s="238"/>
      <c r="L187" s="242"/>
      <c r="M187" s="243"/>
      <c r="N187" s="244"/>
      <c r="O187" s="244"/>
      <c r="P187" s="245">
        <f>SUM(P188:P194)</f>
        <v>0</v>
      </c>
      <c r="Q187" s="244"/>
      <c r="R187" s="245">
        <f>SUM(R188:R194)</f>
        <v>0.048194999999999995</v>
      </c>
      <c r="S187" s="244"/>
      <c r="T187" s="246">
        <f>SUM(T188:T194)</f>
        <v>0.0275625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47" t="s">
        <v>98</v>
      </c>
      <c r="AT187" s="248" t="s">
        <v>75</v>
      </c>
      <c r="AU187" s="248" t="s">
        <v>84</v>
      </c>
      <c r="AY187" s="247" t="s">
        <v>143</v>
      </c>
      <c r="BK187" s="249">
        <f>SUM(BK188:BK194)</f>
        <v>0</v>
      </c>
    </row>
    <row r="188" s="2" customFormat="1" ht="37.8" customHeight="1">
      <c r="A188" s="39"/>
      <c r="B188" s="40"/>
      <c r="C188" s="252" t="s">
        <v>270</v>
      </c>
      <c r="D188" s="252" t="s">
        <v>146</v>
      </c>
      <c r="E188" s="253" t="s">
        <v>271</v>
      </c>
      <c r="F188" s="254" t="s">
        <v>272</v>
      </c>
      <c r="G188" s="255" t="s">
        <v>232</v>
      </c>
      <c r="H188" s="256">
        <v>15.75</v>
      </c>
      <c r="I188" s="257"/>
      <c r="J188" s="258">
        <f>ROUND(I188*H188,2)</f>
        <v>0</v>
      </c>
      <c r="K188" s="259"/>
      <c r="L188" s="42"/>
      <c r="M188" s="260" t="s">
        <v>1</v>
      </c>
      <c r="N188" s="261" t="s">
        <v>42</v>
      </c>
      <c r="O188" s="98"/>
      <c r="P188" s="262">
        <f>O188*H188</f>
        <v>0</v>
      </c>
      <c r="Q188" s="262">
        <v>0.0030599999999999998</v>
      </c>
      <c r="R188" s="262">
        <f>Q188*H188</f>
        <v>0.048194999999999995</v>
      </c>
      <c r="S188" s="262">
        <v>0</v>
      </c>
      <c r="T188" s="263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64" t="s">
        <v>191</v>
      </c>
      <c r="AT188" s="264" t="s">
        <v>146</v>
      </c>
      <c r="AU188" s="264" t="s">
        <v>98</v>
      </c>
      <c r="AY188" s="16" t="s">
        <v>143</v>
      </c>
      <c r="BE188" s="146">
        <f>IF(N188="základná",J188,0)</f>
        <v>0</v>
      </c>
      <c r="BF188" s="146">
        <f>IF(N188="znížená",J188,0)</f>
        <v>0</v>
      </c>
      <c r="BG188" s="146">
        <f>IF(N188="zákl. prenesená",J188,0)</f>
        <v>0</v>
      </c>
      <c r="BH188" s="146">
        <f>IF(N188="zníž. prenesená",J188,0)</f>
        <v>0</v>
      </c>
      <c r="BI188" s="146">
        <f>IF(N188="nulová",J188,0)</f>
        <v>0</v>
      </c>
      <c r="BJ188" s="16" t="s">
        <v>98</v>
      </c>
      <c r="BK188" s="146">
        <f>ROUND(I188*H188,2)</f>
        <v>0</v>
      </c>
      <c r="BL188" s="16" t="s">
        <v>191</v>
      </c>
      <c r="BM188" s="264" t="s">
        <v>273</v>
      </c>
    </row>
    <row r="189" s="13" customFormat="1">
      <c r="A189" s="13"/>
      <c r="B189" s="265"/>
      <c r="C189" s="266"/>
      <c r="D189" s="267" t="s">
        <v>162</v>
      </c>
      <c r="E189" s="276" t="s">
        <v>1</v>
      </c>
      <c r="F189" s="268" t="s">
        <v>274</v>
      </c>
      <c r="G189" s="266"/>
      <c r="H189" s="269">
        <v>15.75</v>
      </c>
      <c r="I189" s="270"/>
      <c r="J189" s="266"/>
      <c r="K189" s="266"/>
      <c r="L189" s="271"/>
      <c r="M189" s="272"/>
      <c r="N189" s="273"/>
      <c r="O189" s="273"/>
      <c r="P189" s="273"/>
      <c r="Q189" s="273"/>
      <c r="R189" s="273"/>
      <c r="S189" s="273"/>
      <c r="T189" s="27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75" t="s">
        <v>162</v>
      </c>
      <c r="AU189" s="275" t="s">
        <v>98</v>
      </c>
      <c r="AV189" s="13" t="s">
        <v>98</v>
      </c>
      <c r="AW189" s="13" t="s">
        <v>31</v>
      </c>
      <c r="AX189" s="13" t="s">
        <v>76</v>
      </c>
      <c r="AY189" s="275" t="s">
        <v>143</v>
      </c>
    </row>
    <row r="190" s="14" customFormat="1">
      <c r="A190" s="14"/>
      <c r="B190" s="277"/>
      <c r="C190" s="278"/>
      <c r="D190" s="267" t="s">
        <v>162</v>
      </c>
      <c r="E190" s="279" t="s">
        <v>95</v>
      </c>
      <c r="F190" s="280" t="s">
        <v>194</v>
      </c>
      <c r="G190" s="278"/>
      <c r="H190" s="281">
        <v>15.75</v>
      </c>
      <c r="I190" s="282"/>
      <c r="J190" s="278"/>
      <c r="K190" s="278"/>
      <c r="L190" s="283"/>
      <c r="M190" s="284"/>
      <c r="N190" s="285"/>
      <c r="O190" s="285"/>
      <c r="P190" s="285"/>
      <c r="Q190" s="285"/>
      <c r="R190" s="285"/>
      <c r="S190" s="285"/>
      <c r="T190" s="28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87" t="s">
        <v>162</v>
      </c>
      <c r="AU190" s="287" t="s">
        <v>98</v>
      </c>
      <c r="AV190" s="14" t="s">
        <v>150</v>
      </c>
      <c r="AW190" s="14" t="s">
        <v>31</v>
      </c>
      <c r="AX190" s="14" t="s">
        <v>84</v>
      </c>
      <c r="AY190" s="287" t="s">
        <v>143</v>
      </c>
    </row>
    <row r="191" s="2" customFormat="1" ht="24.15" customHeight="1">
      <c r="A191" s="39"/>
      <c r="B191" s="40"/>
      <c r="C191" s="252" t="s">
        <v>275</v>
      </c>
      <c r="D191" s="252" t="s">
        <v>146</v>
      </c>
      <c r="E191" s="253" t="s">
        <v>276</v>
      </c>
      <c r="F191" s="254" t="s">
        <v>277</v>
      </c>
      <c r="G191" s="255" t="s">
        <v>232</v>
      </c>
      <c r="H191" s="256">
        <v>15.75</v>
      </c>
      <c r="I191" s="257"/>
      <c r="J191" s="258">
        <f>ROUND(I191*H191,2)</f>
        <v>0</v>
      </c>
      <c r="K191" s="259"/>
      <c r="L191" s="42"/>
      <c r="M191" s="260" t="s">
        <v>1</v>
      </c>
      <c r="N191" s="261" t="s">
        <v>42</v>
      </c>
      <c r="O191" s="98"/>
      <c r="P191" s="262">
        <f>O191*H191</f>
        <v>0</v>
      </c>
      <c r="Q191" s="262">
        <v>0</v>
      </c>
      <c r="R191" s="262">
        <f>Q191*H191</f>
        <v>0</v>
      </c>
      <c r="S191" s="262">
        <v>0.00175</v>
      </c>
      <c r="T191" s="263">
        <f>S191*H191</f>
        <v>0.0275625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64" t="s">
        <v>191</v>
      </c>
      <c r="AT191" s="264" t="s">
        <v>146</v>
      </c>
      <c r="AU191" s="264" t="s">
        <v>98</v>
      </c>
      <c r="AY191" s="16" t="s">
        <v>143</v>
      </c>
      <c r="BE191" s="146">
        <f>IF(N191="základná",J191,0)</f>
        <v>0</v>
      </c>
      <c r="BF191" s="146">
        <f>IF(N191="znížená",J191,0)</f>
        <v>0</v>
      </c>
      <c r="BG191" s="146">
        <f>IF(N191="zákl. prenesená",J191,0)</f>
        <v>0</v>
      </c>
      <c r="BH191" s="146">
        <f>IF(N191="zníž. prenesená",J191,0)</f>
        <v>0</v>
      </c>
      <c r="BI191" s="146">
        <f>IF(N191="nulová",J191,0)</f>
        <v>0</v>
      </c>
      <c r="BJ191" s="16" t="s">
        <v>98</v>
      </c>
      <c r="BK191" s="146">
        <f>ROUND(I191*H191,2)</f>
        <v>0</v>
      </c>
      <c r="BL191" s="16" t="s">
        <v>191</v>
      </c>
      <c r="BM191" s="264" t="s">
        <v>278</v>
      </c>
    </row>
    <row r="192" s="13" customFormat="1">
      <c r="A192" s="13"/>
      <c r="B192" s="265"/>
      <c r="C192" s="266"/>
      <c r="D192" s="267" t="s">
        <v>162</v>
      </c>
      <c r="E192" s="276" t="s">
        <v>1</v>
      </c>
      <c r="F192" s="268" t="s">
        <v>279</v>
      </c>
      <c r="G192" s="266"/>
      <c r="H192" s="269">
        <v>15.75</v>
      </c>
      <c r="I192" s="270"/>
      <c r="J192" s="266"/>
      <c r="K192" s="266"/>
      <c r="L192" s="271"/>
      <c r="M192" s="272"/>
      <c r="N192" s="273"/>
      <c r="O192" s="273"/>
      <c r="P192" s="273"/>
      <c r="Q192" s="273"/>
      <c r="R192" s="273"/>
      <c r="S192" s="273"/>
      <c r="T192" s="27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75" t="s">
        <v>162</v>
      </c>
      <c r="AU192" s="275" t="s">
        <v>98</v>
      </c>
      <c r="AV192" s="13" t="s">
        <v>98</v>
      </c>
      <c r="AW192" s="13" t="s">
        <v>31</v>
      </c>
      <c r="AX192" s="13" t="s">
        <v>76</v>
      </c>
      <c r="AY192" s="275" t="s">
        <v>143</v>
      </c>
    </row>
    <row r="193" s="14" customFormat="1">
      <c r="A193" s="14"/>
      <c r="B193" s="277"/>
      <c r="C193" s="278"/>
      <c r="D193" s="267" t="s">
        <v>162</v>
      </c>
      <c r="E193" s="279" t="s">
        <v>1</v>
      </c>
      <c r="F193" s="280" t="s">
        <v>194</v>
      </c>
      <c r="G193" s="278"/>
      <c r="H193" s="281">
        <v>15.75</v>
      </c>
      <c r="I193" s="282"/>
      <c r="J193" s="278"/>
      <c r="K193" s="278"/>
      <c r="L193" s="283"/>
      <c r="M193" s="284"/>
      <c r="N193" s="285"/>
      <c r="O193" s="285"/>
      <c r="P193" s="285"/>
      <c r="Q193" s="285"/>
      <c r="R193" s="285"/>
      <c r="S193" s="285"/>
      <c r="T193" s="286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87" t="s">
        <v>162</v>
      </c>
      <c r="AU193" s="287" t="s">
        <v>98</v>
      </c>
      <c r="AV193" s="14" t="s">
        <v>150</v>
      </c>
      <c r="AW193" s="14" t="s">
        <v>31</v>
      </c>
      <c r="AX193" s="14" t="s">
        <v>84</v>
      </c>
      <c r="AY193" s="287" t="s">
        <v>143</v>
      </c>
    </row>
    <row r="194" s="2" customFormat="1" ht="24.15" customHeight="1">
      <c r="A194" s="39"/>
      <c r="B194" s="40"/>
      <c r="C194" s="252" t="s">
        <v>280</v>
      </c>
      <c r="D194" s="252" t="s">
        <v>146</v>
      </c>
      <c r="E194" s="253" t="s">
        <v>281</v>
      </c>
      <c r="F194" s="254" t="s">
        <v>282</v>
      </c>
      <c r="G194" s="255" t="s">
        <v>266</v>
      </c>
      <c r="H194" s="256"/>
      <c r="I194" s="257"/>
      <c r="J194" s="258">
        <f>ROUND(I194*H194,2)</f>
        <v>0</v>
      </c>
      <c r="K194" s="259"/>
      <c r="L194" s="42"/>
      <c r="M194" s="260" t="s">
        <v>1</v>
      </c>
      <c r="N194" s="261" t="s">
        <v>42</v>
      </c>
      <c r="O194" s="98"/>
      <c r="P194" s="262">
        <f>O194*H194</f>
        <v>0</v>
      </c>
      <c r="Q194" s="262">
        <v>0</v>
      </c>
      <c r="R194" s="262">
        <f>Q194*H194</f>
        <v>0</v>
      </c>
      <c r="S194" s="262">
        <v>0</v>
      </c>
      <c r="T194" s="263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64" t="s">
        <v>191</v>
      </c>
      <c r="AT194" s="264" t="s">
        <v>146</v>
      </c>
      <c r="AU194" s="264" t="s">
        <v>98</v>
      </c>
      <c r="AY194" s="16" t="s">
        <v>143</v>
      </c>
      <c r="BE194" s="146">
        <f>IF(N194="základná",J194,0)</f>
        <v>0</v>
      </c>
      <c r="BF194" s="146">
        <f>IF(N194="znížená",J194,0)</f>
        <v>0</v>
      </c>
      <c r="BG194" s="146">
        <f>IF(N194="zákl. prenesená",J194,0)</f>
        <v>0</v>
      </c>
      <c r="BH194" s="146">
        <f>IF(N194="zníž. prenesená",J194,0)</f>
        <v>0</v>
      </c>
      <c r="BI194" s="146">
        <f>IF(N194="nulová",J194,0)</f>
        <v>0</v>
      </c>
      <c r="BJ194" s="16" t="s">
        <v>98</v>
      </c>
      <c r="BK194" s="146">
        <f>ROUND(I194*H194,2)</f>
        <v>0</v>
      </c>
      <c r="BL194" s="16" t="s">
        <v>191</v>
      </c>
      <c r="BM194" s="264" t="s">
        <v>283</v>
      </c>
    </row>
    <row r="195" s="12" customFormat="1" ht="25.92" customHeight="1">
      <c r="A195" s="12"/>
      <c r="B195" s="237"/>
      <c r="C195" s="238"/>
      <c r="D195" s="239" t="s">
        <v>75</v>
      </c>
      <c r="E195" s="240" t="s">
        <v>284</v>
      </c>
      <c r="F195" s="240" t="s">
        <v>285</v>
      </c>
      <c r="G195" s="238"/>
      <c r="H195" s="238"/>
      <c r="I195" s="241"/>
      <c r="J195" s="216">
        <f>BK195</f>
        <v>0</v>
      </c>
      <c r="K195" s="238"/>
      <c r="L195" s="242"/>
      <c r="M195" s="243"/>
      <c r="N195" s="244"/>
      <c r="O195" s="244"/>
      <c r="P195" s="245">
        <f>P196</f>
        <v>0</v>
      </c>
      <c r="Q195" s="244"/>
      <c r="R195" s="245">
        <f>R196</f>
        <v>0</v>
      </c>
      <c r="S195" s="244"/>
      <c r="T195" s="246">
        <f>T196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47" t="s">
        <v>150</v>
      </c>
      <c r="AT195" s="248" t="s">
        <v>75</v>
      </c>
      <c r="AU195" s="248" t="s">
        <v>76</v>
      </c>
      <c r="AY195" s="247" t="s">
        <v>143</v>
      </c>
      <c r="BK195" s="249">
        <f>BK196</f>
        <v>0</v>
      </c>
    </row>
    <row r="196" s="2" customFormat="1" ht="44.25" customHeight="1">
      <c r="A196" s="39"/>
      <c r="B196" s="40"/>
      <c r="C196" s="252" t="s">
        <v>208</v>
      </c>
      <c r="D196" s="252" t="s">
        <v>146</v>
      </c>
      <c r="E196" s="253" t="s">
        <v>286</v>
      </c>
      <c r="F196" s="254" t="s">
        <v>287</v>
      </c>
      <c r="G196" s="255" t="s">
        <v>288</v>
      </c>
      <c r="H196" s="256">
        <v>8</v>
      </c>
      <c r="I196" s="257"/>
      <c r="J196" s="258">
        <f>ROUND(I196*H196,2)</f>
        <v>0</v>
      </c>
      <c r="K196" s="259"/>
      <c r="L196" s="42"/>
      <c r="M196" s="260" t="s">
        <v>1</v>
      </c>
      <c r="N196" s="261" t="s">
        <v>42</v>
      </c>
      <c r="O196" s="98"/>
      <c r="P196" s="262">
        <f>O196*H196</f>
        <v>0</v>
      </c>
      <c r="Q196" s="262">
        <v>0</v>
      </c>
      <c r="R196" s="262">
        <f>Q196*H196</f>
        <v>0</v>
      </c>
      <c r="S196" s="262">
        <v>0</v>
      </c>
      <c r="T196" s="263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64" t="s">
        <v>289</v>
      </c>
      <c r="AT196" s="264" t="s">
        <v>146</v>
      </c>
      <c r="AU196" s="264" t="s">
        <v>84</v>
      </c>
      <c r="AY196" s="16" t="s">
        <v>143</v>
      </c>
      <c r="BE196" s="146">
        <f>IF(N196="základná",J196,0)</f>
        <v>0</v>
      </c>
      <c r="BF196" s="146">
        <f>IF(N196="znížená",J196,0)</f>
        <v>0</v>
      </c>
      <c r="BG196" s="146">
        <f>IF(N196="zákl. prenesená",J196,0)</f>
        <v>0</v>
      </c>
      <c r="BH196" s="146">
        <f>IF(N196="zníž. prenesená",J196,0)</f>
        <v>0</v>
      </c>
      <c r="BI196" s="146">
        <f>IF(N196="nulová",J196,0)</f>
        <v>0</v>
      </c>
      <c r="BJ196" s="16" t="s">
        <v>98</v>
      </c>
      <c r="BK196" s="146">
        <f>ROUND(I196*H196,2)</f>
        <v>0</v>
      </c>
      <c r="BL196" s="16" t="s">
        <v>289</v>
      </c>
      <c r="BM196" s="264" t="s">
        <v>290</v>
      </c>
    </row>
    <row r="197" s="12" customFormat="1" ht="25.92" customHeight="1">
      <c r="A197" s="12"/>
      <c r="B197" s="237"/>
      <c r="C197" s="238"/>
      <c r="D197" s="239" t="s">
        <v>75</v>
      </c>
      <c r="E197" s="240" t="s">
        <v>291</v>
      </c>
      <c r="F197" s="240" t="s">
        <v>292</v>
      </c>
      <c r="G197" s="238"/>
      <c r="H197" s="238"/>
      <c r="I197" s="241"/>
      <c r="J197" s="216">
        <f>BK197</f>
        <v>0</v>
      </c>
      <c r="K197" s="238"/>
      <c r="L197" s="242"/>
      <c r="M197" s="243"/>
      <c r="N197" s="244"/>
      <c r="O197" s="244"/>
      <c r="P197" s="245">
        <f>SUM(P198:P201)</f>
        <v>0</v>
      </c>
      <c r="Q197" s="244"/>
      <c r="R197" s="245">
        <f>SUM(R198:R201)</f>
        <v>0</v>
      </c>
      <c r="S197" s="244"/>
      <c r="T197" s="246">
        <f>SUM(T198:T201)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47" t="s">
        <v>84</v>
      </c>
      <c r="AT197" s="248" t="s">
        <v>75</v>
      </c>
      <c r="AU197" s="248" t="s">
        <v>76</v>
      </c>
      <c r="AY197" s="247" t="s">
        <v>143</v>
      </c>
      <c r="BK197" s="249">
        <f>SUM(BK198:BK201)</f>
        <v>0</v>
      </c>
    </row>
    <row r="198" s="2" customFormat="1" ht="49.05" customHeight="1">
      <c r="A198" s="39"/>
      <c r="B198" s="40"/>
      <c r="C198" s="252" t="s">
        <v>293</v>
      </c>
      <c r="D198" s="252" t="s">
        <v>146</v>
      </c>
      <c r="E198" s="253" t="s">
        <v>294</v>
      </c>
      <c r="F198" s="254" t="s">
        <v>295</v>
      </c>
      <c r="G198" s="255" t="s">
        <v>1</v>
      </c>
      <c r="H198" s="256">
        <v>0</v>
      </c>
      <c r="I198" s="257"/>
      <c r="J198" s="258">
        <f>ROUND(I198*H198,2)</f>
        <v>0</v>
      </c>
      <c r="K198" s="259"/>
      <c r="L198" s="42"/>
      <c r="M198" s="260" t="s">
        <v>1</v>
      </c>
      <c r="N198" s="261" t="s">
        <v>42</v>
      </c>
      <c r="O198" s="98"/>
      <c r="P198" s="262">
        <f>O198*H198</f>
        <v>0</v>
      </c>
      <c r="Q198" s="262">
        <v>0</v>
      </c>
      <c r="R198" s="262">
        <f>Q198*H198</f>
        <v>0</v>
      </c>
      <c r="S198" s="262">
        <v>0</v>
      </c>
      <c r="T198" s="263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64" t="s">
        <v>289</v>
      </c>
      <c r="AT198" s="264" t="s">
        <v>146</v>
      </c>
      <c r="AU198" s="264" t="s">
        <v>84</v>
      </c>
      <c r="AY198" s="16" t="s">
        <v>143</v>
      </c>
      <c r="BE198" s="146">
        <f>IF(N198="základná",J198,0)</f>
        <v>0</v>
      </c>
      <c r="BF198" s="146">
        <f>IF(N198="znížená",J198,0)</f>
        <v>0</v>
      </c>
      <c r="BG198" s="146">
        <f>IF(N198="zákl. prenesená",J198,0)</f>
        <v>0</v>
      </c>
      <c r="BH198" s="146">
        <f>IF(N198="zníž. prenesená",J198,0)</f>
        <v>0</v>
      </c>
      <c r="BI198" s="146">
        <f>IF(N198="nulová",J198,0)</f>
        <v>0</v>
      </c>
      <c r="BJ198" s="16" t="s">
        <v>98</v>
      </c>
      <c r="BK198" s="146">
        <f>ROUND(I198*H198,2)</f>
        <v>0</v>
      </c>
      <c r="BL198" s="16" t="s">
        <v>289</v>
      </c>
      <c r="BM198" s="264" t="s">
        <v>296</v>
      </c>
    </row>
    <row r="199" s="2" customFormat="1">
      <c r="A199" s="39"/>
      <c r="B199" s="40"/>
      <c r="C199" s="41"/>
      <c r="D199" s="267" t="s">
        <v>297</v>
      </c>
      <c r="E199" s="41"/>
      <c r="F199" s="299" t="s">
        <v>298</v>
      </c>
      <c r="G199" s="41"/>
      <c r="H199" s="41"/>
      <c r="I199" s="222"/>
      <c r="J199" s="41"/>
      <c r="K199" s="41"/>
      <c r="L199" s="42"/>
      <c r="M199" s="300"/>
      <c r="N199" s="301"/>
      <c r="O199" s="98"/>
      <c r="P199" s="98"/>
      <c r="Q199" s="98"/>
      <c r="R199" s="98"/>
      <c r="S199" s="98"/>
      <c r="T199" s="99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6" t="s">
        <v>297</v>
      </c>
      <c r="AU199" s="16" t="s">
        <v>84</v>
      </c>
    </row>
    <row r="200" s="2" customFormat="1" ht="49.05" customHeight="1">
      <c r="A200" s="39"/>
      <c r="B200" s="40"/>
      <c r="C200" s="252" t="s">
        <v>299</v>
      </c>
      <c r="D200" s="252" t="s">
        <v>146</v>
      </c>
      <c r="E200" s="253" t="s">
        <v>300</v>
      </c>
      <c r="F200" s="254" t="s">
        <v>301</v>
      </c>
      <c r="G200" s="255" t="s">
        <v>1</v>
      </c>
      <c r="H200" s="256">
        <v>0</v>
      </c>
      <c r="I200" s="257"/>
      <c r="J200" s="258">
        <f>ROUND(I200*H200,2)</f>
        <v>0</v>
      </c>
      <c r="K200" s="259"/>
      <c r="L200" s="42"/>
      <c r="M200" s="260" t="s">
        <v>1</v>
      </c>
      <c r="N200" s="261" t="s">
        <v>42</v>
      </c>
      <c r="O200" s="98"/>
      <c r="P200" s="262">
        <f>O200*H200</f>
        <v>0</v>
      </c>
      <c r="Q200" s="262">
        <v>0</v>
      </c>
      <c r="R200" s="262">
        <f>Q200*H200</f>
        <v>0</v>
      </c>
      <c r="S200" s="262">
        <v>0</v>
      </c>
      <c r="T200" s="263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64" t="s">
        <v>289</v>
      </c>
      <c r="AT200" s="264" t="s">
        <v>146</v>
      </c>
      <c r="AU200" s="264" t="s">
        <v>84</v>
      </c>
      <c r="AY200" s="16" t="s">
        <v>143</v>
      </c>
      <c r="BE200" s="146">
        <f>IF(N200="základná",J200,0)</f>
        <v>0</v>
      </c>
      <c r="BF200" s="146">
        <f>IF(N200="znížená",J200,0)</f>
        <v>0</v>
      </c>
      <c r="BG200" s="146">
        <f>IF(N200="zákl. prenesená",J200,0)</f>
        <v>0</v>
      </c>
      <c r="BH200" s="146">
        <f>IF(N200="zníž. prenesená",J200,0)</f>
        <v>0</v>
      </c>
      <c r="BI200" s="146">
        <f>IF(N200="nulová",J200,0)</f>
        <v>0</v>
      </c>
      <c r="BJ200" s="16" t="s">
        <v>98</v>
      </c>
      <c r="BK200" s="146">
        <f>ROUND(I200*H200,2)</f>
        <v>0</v>
      </c>
      <c r="BL200" s="16" t="s">
        <v>289</v>
      </c>
      <c r="BM200" s="264" t="s">
        <v>302</v>
      </c>
    </row>
    <row r="201" s="2" customFormat="1" ht="49.05" customHeight="1">
      <c r="A201" s="39"/>
      <c r="B201" s="40"/>
      <c r="C201" s="252" t="s">
        <v>303</v>
      </c>
      <c r="D201" s="252" t="s">
        <v>146</v>
      </c>
      <c r="E201" s="253" t="s">
        <v>304</v>
      </c>
      <c r="F201" s="254" t="s">
        <v>305</v>
      </c>
      <c r="G201" s="255" t="s">
        <v>1</v>
      </c>
      <c r="H201" s="256">
        <v>0</v>
      </c>
      <c r="I201" s="257"/>
      <c r="J201" s="258">
        <f>ROUND(I201*H201,2)</f>
        <v>0</v>
      </c>
      <c r="K201" s="259"/>
      <c r="L201" s="42"/>
      <c r="M201" s="260" t="s">
        <v>1</v>
      </c>
      <c r="N201" s="261" t="s">
        <v>42</v>
      </c>
      <c r="O201" s="98"/>
      <c r="P201" s="262">
        <f>O201*H201</f>
        <v>0</v>
      </c>
      <c r="Q201" s="262">
        <v>0</v>
      </c>
      <c r="R201" s="262">
        <f>Q201*H201</f>
        <v>0</v>
      </c>
      <c r="S201" s="262">
        <v>0</v>
      </c>
      <c r="T201" s="263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64" t="s">
        <v>289</v>
      </c>
      <c r="AT201" s="264" t="s">
        <v>146</v>
      </c>
      <c r="AU201" s="264" t="s">
        <v>84</v>
      </c>
      <c r="AY201" s="16" t="s">
        <v>143</v>
      </c>
      <c r="BE201" s="146">
        <f>IF(N201="základná",J201,0)</f>
        <v>0</v>
      </c>
      <c r="BF201" s="146">
        <f>IF(N201="znížená",J201,0)</f>
        <v>0</v>
      </c>
      <c r="BG201" s="146">
        <f>IF(N201="zákl. prenesená",J201,0)</f>
        <v>0</v>
      </c>
      <c r="BH201" s="146">
        <f>IF(N201="zníž. prenesená",J201,0)</f>
        <v>0</v>
      </c>
      <c r="BI201" s="146">
        <f>IF(N201="nulová",J201,0)</f>
        <v>0</v>
      </c>
      <c r="BJ201" s="16" t="s">
        <v>98</v>
      </c>
      <c r="BK201" s="146">
        <f>ROUND(I201*H201,2)</f>
        <v>0</v>
      </c>
      <c r="BL201" s="16" t="s">
        <v>289</v>
      </c>
      <c r="BM201" s="264" t="s">
        <v>306</v>
      </c>
    </row>
    <row r="202" s="2" customFormat="1" ht="49.92" customHeight="1">
      <c r="A202" s="39"/>
      <c r="B202" s="40"/>
      <c r="C202" s="41"/>
      <c r="D202" s="41"/>
      <c r="E202" s="240" t="s">
        <v>307</v>
      </c>
      <c r="F202" s="240" t="s">
        <v>308</v>
      </c>
      <c r="G202" s="41"/>
      <c r="H202" s="41"/>
      <c r="I202" s="41"/>
      <c r="J202" s="216">
        <f>BK202</f>
        <v>0</v>
      </c>
      <c r="K202" s="41"/>
      <c r="L202" s="42"/>
      <c r="M202" s="300"/>
      <c r="N202" s="301"/>
      <c r="O202" s="98"/>
      <c r="P202" s="98"/>
      <c r="Q202" s="98"/>
      <c r="R202" s="98"/>
      <c r="S202" s="98"/>
      <c r="T202" s="99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6" t="s">
        <v>75</v>
      </c>
      <c r="AU202" s="16" t="s">
        <v>76</v>
      </c>
      <c r="AY202" s="16" t="s">
        <v>309</v>
      </c>
      <c r="BK202" s="146">
        <f>SUM(BK203:BK207)</f>
        <v>0</v>
      </c>
    </row>
    <row r="203" s="2" customFormat="1" ht="16.32" customHeight="1">
      <c r="A203" s="39"/>
      <c r="B203" s="40"/>
      <c r="C203" s="302" t="s">
        <v>1</v>
      </c>
      <c r="D203" s="302" t="s">
        <v>146</v>
      </c>
      <c r="E203" s="303" t="s">
        <v>1</v>
      </c>
      <c r="F203" s="304" t="s">
        <v>1</v>
      </c>
      <c r="G203" s="305" t="s">
        <v>1</v>
      </c>
      <c r="H203" s="306"/>
      <c r="I203" s="307"/>
      <c r="J203" s="308">
        <f>BK203</f>
        <v>0</v>
      </c>
      <c r="K203" s="259"/>
      <c r="L203" s="42"/>
      <c r="M203" s="309" t="s">
        <v>1</v>
      </c>
      <c r="N203" s="310" t="s">
        <v>42</v>
      </c>
      <c r="O203" s="98"/>
      <c r="P203" s="98"/>
      <c r="Q203" s="98"/>
      <c r="R203" s="98"/>
      <c r="S203" s="98"/>
      <c r="T203" s="99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6" t="s">
        <v>309</v>
      </c>
      <c r="AU203" s="16" t="s">
        <v>84</v>
      </c>
      <c r="AY203" s="16" t="s">
        <v>309</v>
      </c>
      <c r="BE203" s="146">
        <f>IF(N203="základná",J203,0)</f>
        <v>0</v>
      </c>
      <c r="BF203" s="146">
        <f>IF(N203="znížená",J203,0)</f>
        <v>0</v>
      </c>
      <c r="BG203" s="146">
        <f>IF(N203="zákl. prenesená",J203,0)</f>
        <v>0</v>
      </c>
      <c r="BH203" s="146">
        <f>IF(N203="zníž. prenesená",J203,0)</f>
        <v>0</v>
      </c>
      <c r="BI203" s="146">
        <f>IF(N203="nulová",J203,0)</f>
        <v>0</v>
      </c>
      <c r="BJ203" s="16" t="s">
        <v>98</v>
      </c>
      <c r="BK203" s="146">
        <f>I203*H203</f>
        <v>0</v>
      </c>
    </row>
    <row r="204" s="2" customFormat="1" ht="16.32" customHeight="1">
      <c r="A204" s="39"/>
      <c r="B204" s="40"/>
      <c r="C204" s="302" t="s">
        <v>1</v>
      </c>
      <c r="D204" s="302" t="s">
        <v>146</v>
      </c>
      <c r="E204" s="303" t="s">
        <v>1</v>
      </c>
      <c r="F204" s="304" t="s">
        <v>1</v>
      </c>
      <c r="G204" s="305" t="s">
        <v>1</v>
      </c>
      <c r="H204" s="306"/>
      <c r="I204" s="307"/>
      <c r="J204" s="308">
        <f>BK204</f>
        <v>0</v>
      </c>
      <c r="K204" s="259"/>
      <c r="L204" s="42"/>
      <c r="M204" s="309" t="s">
        <v>1</v>
      </c>
      <c r="N204" s="310" t="s">
        <v>42</v>
      </c>
      <c r="O204" s="98"/>
      <c r="P204" s="98"/>
      <c r="Q204" s="98"/>
      <c r="R204" s="98"/>
      <c r="S204" s="98"/>
      <c r="T204" s="99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6" t="s">
        <v>309</v>
      </c>
      <c r="AU204" s="16" t="s">
        <v>84</v>
      </c>
      <c r="AY204" s="16" t="s">
        <v>309</v>
      </c>
      <c r="BE204" s="146">
        <f>IF(N204="základná",J204,0)</f>
        <v>0</v>
      </c>
      <c r="BF204" s="146">
        <f>IF(N204="znížená",J204,0)</f>
        <v>0</v>
      </c>
      <c r="BG204" s="146">
        <f>IF(N204="zákl. prenesená",J204,0)</f>
        <v>0</v>
      </c>
      <c r="BH204" s="146">
        <f>IF(N204="zníž. prenesená",J204,0)</f>
        <v>0</v>
      </c>
      <c r="BI204" s="146">
        <f>IF(N204="nulová",J204,0)</f>
        <v>0</v>
      </c>
      <c r="BJ204" s="16" t="s">
        <v>98</v>
      </c>
      <c r="BK204" s="146">
        <f>I204*H204</f>
        <v>0</v>
      </c>
    </row>
    <row r="205" s="2" customFormat="1" ht="16.32" customHeight="1">
      <c r="A205" s="39"/>
      <c r="B205" s="40"/>
      <c r="C205" s="302" t="s">
        <v>1</v>
      </c>
      <c r="D205" s="302" t="s">
        <v>146</v>
      </c>
      <c r="E205" s="303" t="s">
        <v>1</v>
      </c>
      <c r="F205" s="304" t="s">
        <v>1</v>
      </c>
      <c r="G205" s="305" t="s">
        <v>1</v>
      </c>
      <c r="H205" s="306"/>
      <c r="I205" s="307"/>
      <c r="J205" s="308">
        <f>BK205</f>
        <v>0</v>
      </c>
      <c r="K205" s="259"/>
      <c r="L205" s="42"/>
      <c r="M205" s="309" t="s">
        <v>1</v>
      </c>
      <c r="N205" s="310" t="s">
        <v>42</v>
      </c>
      <c r="O205" s="98"/>
      <c r="P205" s="98"/>
      <c r="Q205" s="98"/>
      <c r="R205" s="98"/>
      <c r="S205" s="98"/>
      <c r="T205" s="99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6" t="s">
        <v>309</v>
      </c>
      <c r="AU205" s="16" t="s">
        <v>84</v>
      </c>
      <c r="AY205" s="16" t="s">
        <v>309</v>
      </c>
      <c r="BE205" s="146">
        <f>IF(N205="základná",J205,0)</f>
        <v>0</v>
      </c>
      <c r="BF205" s="146">
        <f>IF(N205="znížená",J205,0)</f>
        <v>0</v>
      </c>
      <c r="BG205" s="146">
        <f>IF(N205="zákl. prenesená",J205,0)</f>
        <v>0</v>
      </c>
      <c r="BH205" s="146">
        <f>IF(N205="zníž. prenesená",J205,0)</f>
        <v>0</v>
      </c>
      <c r="BI205" s="146">
        <f>IF(N205="nulová",J205,0)</f>
        <v>0</v>
      </c>
      <c r="BJ205" s="16" t="s">
        <v>98</v>
      </c>
      <c r="BK205" s="146">
        <f>I205*H205</f>
        <v>0</v>
      </c>
    </row>
    <row r="206" s="2" customFormat="1" ht="16.32" customHeight="1">
      <c r="A206" s="39"/>
      <c r="B206" s="40"/>
      <c r="C206" s="302" t="s">
        <v>1</v>
      </c>
      <c r="D206" s="302" t="s">
        <v>146</v>
      </c>
      <c r="E206" s="303" t="s">
        <v>1</v>
      </c>
      <c r="F206" s="304" t="s">
        <v>1</v>
      </c>
      <c r="G206" s="305" t="s">
        <v>1</v>
      </c>
      <c r="H206" s="306"/>
      <c r="I206" s="307"/>
      <c r="J206" s="308">
        <f>BK206</f>
        <v>0</v>
      </c>
      <c r="K206" s="259"/>
      <c r="L206" s="42"/>
      <c r="M206" s="309" t="s">
        <v>1</v>
      </c>
      <c r="N206" s="310" t="s">
        <v>42</v>
      </c>
      <c r="O206" s="98"/>
      <c r="P206" s="98"/>
      <c r="Q206" s="98"/>
      <c r="R206" s="98"/>
      <c r="S206" s="98"/>
      <c r="T206" s="99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6" t="s">
        <v>309</v>
      </c>
      <c r="AU206" s="16" t="s">
        <v>84</v>
      </c>
      <c r="AY206" s="16" t="s">
        <v>309</v>
      </c>
      <c r="BE206" s="146">
        <f>IF(N206="základná",J206,0)</f>
        <v>0</v>
      </c>
      <c r="BF206" s="146">
        <f>IF(N206="znížená",J206,0)</f>
        <v>0</v>
      </c>
      <c r="BG206" s="146">
        <f>IF(N206="zákl. prenesená",J206,0)</f>
        <v>0</v>
      </c>
      <c r="BH206" s="146">
        <f>IF(N206="zníž. prenesená",J206,0)</f>
        <v>0</v>
      </c>
      <c r="BI206" s="146">
        <f>IF(N206="nulová",J206,0)</f>
        <v>0</v>
      </c>
      <c r="BJ206" s="16" t="s">
        <v>98</v>
      </c>
      <c r="BK206" s="146">
        <f>I206*H206</f>
        <v>0</v>
      </c>
    </row>
    <row r="207" s="2" customFormat="1" ht="16.32" customHeight="1">
      <c r="A207" s="39"/>
      <c r="B207" s="40"/>
      <c r="C207" s="302" t="s">
        <v>1</v>
      </c>
      <c r="D207" s="302" t="s">
        <v>146</v>
      </c>
      <c r="E207" s="303" t="s">
        <v>1</v>
      </c>
      <c r="F207" s="304" t="s">
        <v>1</v>
      </c>
      <c r="G207" s="305" t="s">
        <v>1</v>
      </c>
      <c r="H207" s="306"/>
      <c r="I207" s="307"/>
      <c r="J207" s="308">
        <f>BK207</f>
        <v>0</v>
      </c>
      <c r="K207" s="259"/>
      <c r="L207" s="42"/>
      <c r="M207" s="309" t="s">
        <v>1</v>
      </c>
      <c r="N207" s="310" t="s">
        <v>42</v>
      </c>
      <c r="O207" s="311"/>
      <c r="P207" s="311"/>
      <c r="Q207" s="311"/>
      <c r="R207" s="311"/>
      <c r="S207" s="311"/>
      <c r="T207" s="312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6" t="s">
        <v>309</v>
      </c>
      <c r="AU207" s="16" t="s">
        <v>84</v>
      </c>
      <c r="AY207" s="16" t="s">
        <v>309</v>
      </c>
      <c r="BE207" s="146">
        <f>IF(N207="základná",J207,0)</f>
        <v>0</v>
      </c>
      <c r="BF207" s="146">
        <f>IF(N207="znížená",J207,0)</f>
        <v>0</v>
      </c>
      <c r="BG207" s="146">
        <f>IF(N207="zákl. prenesená",J207,0)</f>
        <v>0</v>
      </c>
      <c r="BH207" s="146">
        <f>IF(N207="zníž. prenesená",J207,0)</f>
        <v>0</v>
      </c>
      <c r="BI207" s="146">
        <f>IF(N207="nulová",J207,0)</f>
        <v>0</v>
      </c>
      <c r="BJ207" s="16" t="s">
        <v>98</v>
      </c>
      <c r="BK207" s="146">
        <f>I207*H207</f>
        <v>0</v>
      </c>
    </row>
    <row r="208" s="2" customFormat="1" ht="6.96" customHeight="1">
      <c r="A208" s="39"/>
      <c r="B208" s="73"/>
      <c r="C208" s="74"/>
      <c r="D208" s="74"/>
      <c r="E208" s="74"/>
      <c r="F208" s="74"/>
      <c r="G208" s="74"/>
      <c r="H208" s="74"/>
      <c r="I208" s="74"/>
      <c r="J208" s="74"/>
      <c r="K208" s="74"/>
      <c r="L208" s="42"/>
      <c r="M208" s="39"/>
      <c r="O208" s="39"/>
      <c r="P208" s="39"/>
      <c r="Q208" s="39"/>
      <c r="R208" s="39"/>
      <c r="S208" s="39"/>
      <c r="T208" s="39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</row>
  </sheetData>
  <sheetProtection sheet="1" autoFilter="0" formatColumns="0" formatRows="0" objects="1" scenarios="1" spinCount="100000" saltValue="eky4IIYMlNOYK1qlC7cToAOASzj7als9DrN4ifIcakJlXXDGV/nHB8Z6HgTCjF4s+V/QVuFPU/MEpHGE7oziUQ==" hashValue="dgTHt0OXUR9dEc198WGK6IbbjnQ9WnFqDtA5BRH0Mu8+JjJ+bG3oF2Nr2M/4EmTmlncVarWjhdMfFPFXsDMKAQ==" algorithmName="SHA-512" password="C549"/>
  <autoFilter ref="C133:K207"/>
  <mergeCells count="14">
    <mergeCell ref="E7:H7"/>
    <mergeCell ref="E9:H9"/>
    <mergeCell ref="E18:H18"/>
    <mergeCell ref="E27:H27"/>
    <mergeCell ref="E85:H85"/>
    <mergeCell ref="E87:H87"/>
    <mergeCell ref="D108:F108"/>
    <mergeCell ref="D109:F109"/>
    <mergeCell ref="D110:F110"/>
    <mergeCell ref="D111:F111"/>
    <mergeCell ref="D112:F112"/>
    <mergeCell ref="E124:H124"/>
    <mergeCell ref="E126:H126"/>
    <mergeCell ref="L2:V2"/>
  </mergeCells>
  <dataValidations count="2">
    <dataValidation type="list" allowBlank="1" showInputMessage="1" showErrorMessage="1" error="Povolené sú hodnoty K, M." sqref="D203:D208">
      <formula1>"K, M"</formula1>
    </dataValidation>
    <dataValidation type="list" allowBlank="1" showInputMessage="1" showErrorMessage="1" error="Povolené sú hodnoty základná, znížená, nulová." sqref="N203:N208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55"/>
      <c r="C3" s="156"/>
      <c r="D3" s="156"/>
      <c r="E3" s="156"/>
      <c r="F3" s="156"/>
      <c r="G3" s="156"/>
      <c r="H3" s="19"/>
    </row>
    <row r="4" s="1" customFormat="1" ht="24.96" customHeight="1">
      <c r="B4" s="19"/>
      <c r="C4" s="157" t="s">
        <v>310</v>
      </c>
      <c r="H4" s="19"/>
    </row>
    <row r="5" s="1" customFormat="1" ht="12" customHeight="1">
      <c r="B5" s="19"/>
      <c r="C5" s="313" t="s">
        <v>12</v>
      </c>
      <c r="D5" s="166" t="s">
        <v>13</v>
      </c>
      <c r="E5" s="1"/>
      <c r="F5" s="1"/>
      <c r="H5" s="19"/>
    </row>
    <row r="6" s="1" customFormat="1" ht="36.96" customHeight="1">
      <c r="B6" s="19"/>
      <c r="C6" s="314" t="s">
        <v>15</v>
      </c>
      <c r="D6" s="315" t="s">
        <v>16</v>
      </c>
      <c r="E6" s="1"/>
      <c r="F6" s="1"/>
      <c r="H6" s="19"/>
    </row>
    <row r="7" s="1" customFormat="1" ht="16.5" customHeight="1">
      <c r="B7" s="19"/>
      <c r="C7" s="159" t="s">
        <v>21</v>
      </c>
      <c r="D7" s="163" t="str">
        <f>'Rekapitulácia stavby'!AN8</f>
        <v>1. 10. 2025</v>
      </c>
      <c r="H7" s="19"/>
    </row>
    <row r="8" s="2" customFormat="1" ht="10.8" customHeight="1">
      <c r="A8" s="39"/>
      <c r="B8" s="42"/>
      <c r="C8" s="39"/>
      <c r="D8" s="39"/>
      <c r="E8" s="39"/>
      <c r="F8" s="39"/>
      <c r="G8" s="39"/>
      <c r="H8" s="42"/>
    </row>
    <row r="9" s="11" customFormat="1" ht="29.28" customHeight="1">
      <c r="A9" s="225"/>
      <c r="B9" s="316"/>
      <c r="C9" s="317" t="s">
        <v>57</v>
      </c>
      <c r="D9" s="318" t="s">
        <v>58</v>
      </c>
      <c r="E9" s="318" t="s">
        <v>131</v>
      </c>
      <c r="F9" s="319" t="s">
        <v>311</v>
      </c>
      <c r="G9" s="225"/>
      <c r="H9" s="316"/>
    </row>
    <row r="10" s="2" customFormat="1" ht="26.4" customHeight="1">
      <c r="A10" s="39"/>
      <c r="B10" s="42"/>
      <c r="C10" s="320" t="s">
        <v>81</v>
      </c>
      <c r="D10" s="320" t="s">
        <v>82</v>
      </c>
      <c r="E10" s="39"/>
      <c r="F10" s="39"/>
      <c r="G10" s="39"/>
      <c r="H10" s="42"/>
    </row>
    <row r="11" s="2" customFormat="1" ht="16.8" customHeight="1">
      <c r="A11" s="39"/>
      <c r="B11" s="42"/>
      <c r="C11" s="321" t="s">
        <v>99</v>
      </c>
      <c r="D11" s="322" t="s">
        <v>96</v>
      </c>
      <c r="E11" s="323" t="s">
        <v>1</v>
      </c>
      <c r="F11" s="324">
        <v>1.05</v>
      </c>
      <c r="G11" s="39"/>
      <c r="H11" s="42"/>
    </row>
    <row r="12" s="2" customFormat="1" ht="16.8" customHeight="1">
      <c r="A12" s="39"/>
      <c r="B12" s="42"/>
      <c r="C12" s="325" t="s">
        <v>1</v>
      </c>
      <c r="D12" s="325" t="s">
        <v>238</v>
      </c>
      <c r="E12" s="16" t="s">
        <v>1</v>
      </c>
      <c r="F12" s="326">
        <v>1.05</v>
      </c>
      <c r="G12" s="39"/>
      <c r="H12" s="42"/>
    </row>
    <row r="13" s="2" customFormat="1" ht="16.8" customHeight="1">
      <c r="A13" s="39"/>
      <c r="B13" s="42"/>
      <c r="C13" s="325" t="s">
        <v>99</v>
      </c>
      <c r="D13" s="325" t="s">
        <v>194</v>
      </c>
      <c r="E13" s="16" t="s">
        <v>1</v>
      </c>
      <c r="F13" s="326">
        <v>1.05</v>
      </c>
      <c r="G13" s="39"/>
      <c r="H13" s="42"/>
    </row>
    <row r="14" s="2" customFormat="1" ht="16.8" customHeight="1">
      <c r="A14" s="39"/>
      <c r="B14" s="42"/>
      <c r="C14" s="327" t="s">
        <v>312</v>
      </c>
      <c r="D14" s="39"/>
      <c r="E14" s="39"/>
      <c r="F14" s="39"/>
      <c r="G14" s="39"/>
      <c r="H14" s="42"/>
    </row>
    <row r="15" s="2" customFormat="1">
      <c r="A15" s="39"/>
      <c r="B15" s="42"/>
      <c r="C15" s="325" t="s">
        <v>235</v>
      </c>
      <c r="D15" s="325" t="s">
        <v>236</v>
      </c>
      <c r="E15" s="16" t="s">
        <v>232</v>
      </c>
      <c r="F15" s="326">
        <v>1.05</v>
      </c>
      <c r="G15" s="39"/>
      <c r="H15" s="42"/>
    </row>
    <row r="16" s="2" customFormat="1">
      <c r="A16" s="39"/>
      <c r="B16" s="42"/>
      <c r="C16" s="325" t="s">
        <v>244</v>
      </c>
      <c r="D16" s="325" t="s">
        <v>245</v>
      </c>
      <c r="E16" s="16" t="s">
        <v>232</v>
      </c>
      <c r="F16" s="326">
        <v>1.05</v>
      </c>
      <c r="G16" s="39"/>
      <c r="H16" s="42"/>
    </row>
    <row r="17" s="2" customFormat="1" ht="16.8" customHeight="1">
      <c r="A17" s="39"/>
      <c r="B17" s="42"/>
      <c r="C17" s="321" t="s">
        <v>95</v>
      </c>
      <c r="D17" s="322" t="s">
        <v>96</v>
      </c>
      <c r="E17" s="323" t="s">
        <v>1</v>
      </c>
      <c r="F17" s="324">
        <v>15.75</v>
      </c>
      <c r="G17" s="39"/>
      <c r="H17" s="42"/>
    </row>
    <row r="18" s="2" customFormat="1" ht="16.8" customHeight="1">
      <c r="A18" s="39"/>
      <c r="B18" s="42"/>
      <c r="C18" s="325" t="s">
        <v>1</v>
      </c>
      <c r="D18" s="325" t="s">
        <v>274</v>
      </c>
      <c r="E18" s="16" t="s">
        <v>1</v>
      </c>
      <c r="F18" s="326">
        <v>15.75</v>
      </c>
      <c r="G18" s="39"/>
      <c r="H18" s="42"/>
    </row>
    <row r="19" s="2" customFormat="1" ht="16.8" customHeight="1">
      <c r="A19" s="39"/>
      <c r="B19" s="42"/>
      <c r="C19" s="325" t="s">
        <v>95</v>
      </c>
      <c r="D19" s="325" t="s">
        <v>194</v>
      </c>
      <c r="E19" s="16" t="s">
        <v>1</v>
      </c>
      <c r="F19" s="326">
        <v>15.75</v>
      </c>
      <c r="G19" s="39"/>
      <c r="H19" s="42"/>
    </row>
    <row r="20" s="2" customFormat="1" ht="16.8" customHeight="1">
      <c r="A20" s="39"/>
      <c r="B20" s="42"/>
      <c r="C20" s="327" t="s">
        <v>312</v>
      </c>
      <c r="D20" s="39"/>
      <c r="E20" s="39"/>
      <c r="F20" s="39"/>
      <c r="G20" s="39"/>
      <c r="H20" s="42"/>
    </row>
    <row r="21" s="2" customFormat="1">
      <c r="A21" s="39"/>
      <c r="B21" s="42"/>
      <c r="C21" s="325" t="s">
        <v>271</v>
      </c>
      <c r="D21" s="325" t="s">
        <v>272</v>
      </c>
      <c r="E21" s="16" t="s">
        <v>232</v>
      </c>
      <c r="F21" s="326">
        <v>15.75</v>
      </c>
      <c r="G21" s="39"/>
      <c r="H21" s="42"/>
    </row>
    <row r="22" s="2" customFormat="1">
      <c r="A22" s="39"/>
      <c r="B22" s="42"/>
      <c r="C22" s="325" t="s">
        <v>230</v>
      </c>
      <c r="D22" s="325" t="s">
        <v>231</v>
      </c>
      <c r="E22" s="16" t="s">
        <v>232</v>
      </c>
      <c r="F22" s="326">
        <v>15.75</v>
      </c>
      <c r="G22" s="39"/>
      <c r="H22" s="42"/>
    </row>
    <row r="23" s="2" customFormat="1">
      <c r="A23" s="39"/>
      <c r="B23" s="42"/>
      <c r="C23" s="325" t="s">
        <v>249</v>
      </c>
      <c r="D23" s="325" t="s">
        <v>250</v>
      </c>
      <c r="E23" s="16" t="s">
        <v>232</v>
      </c>
      <c r="F23" s="326">
        <v>15.75</v>
      </c>
      <c r="G23" s="39"/>
      <c r="H23" s="42"/>
    </row>
    <row r="24" s="2" customFormat="1" ht="16.8" customHeight="1">
      <c r="A24" s="39"/>
      <c r="B24" s="42"/>
      <c r="C24" s="325" t="s">
        <v>276</v>
      </c>
      <c r="D24" s="325" t="s">
        <v>277</v>
      </c>
      <c r="E24" s="16" t="s">
        <v>232</v>
      </c>
      <c r="F24" s="326">
        <v>15.75</v>
      </c>
      <c r="G24" s="39"/>
      <c r="H24" s="42"/>
    </row>
    <row r="25" s="2" customFormat="1" ht="16.8" customHeight="1">
      <c r="A25" s="39"/>
      <c r="B25" s="42"/>
      <c r="C25" s="321" t="s">
        <v>102</v>
      </c>
      <c r="D25" s="322" t="s">
        <v>1</v>
      </c>
      <c r="E25" s="323" t="s">
        <v>1</v>
      </c>
      <c r="F25" s="324">
        <v>8.4000000000000004</v>
      </c>
      <c r="G25" s="39"/>
      <c r="H25" s="42"/>
    </row>
    <row r="26" s="2" customFormat="1" ht="16.8" customHeight="1">
      <c r="A26" s="39"/>
      <c r="B26" s="42"/>
      <c r="C26" s="325" t="s">
        <v>1</v>
      </c>
      <c r="D26" s="325" t="s">
        <v>193</v>
      </c>
      <c r="E26" s="16" t="s">
        <v>1</v>
      </c>
      <c r="F26" s="326">
        <v>8.4000000000000004</v>
      </c>
      <c r="G26" s="39"/>
      <c r="H26" s="42"/>
    </row>
    <row r="27" s="2" customFormat="1" ht="16.8" customHeight="1">
      <c r="A27" s="39"/>
      <c r="B27" s="42"/>
      <c r="C27" s="325" t="s">
        <v>102</v>
      </c>
      <c r="D27" s="325" t="s">
        <v>194</v>
      </c>
      <c r="E27" s="16" t="s">
        <v>1</v>
      </c>
      <c r="F27" s="326">
        <v>8.4000000000000004</v>
      </c>
      <c r="G27" s="39"/>
      <c r="H27" s="42"/>
    </row>
    <row r="28" s="2" customFormat="1" ht="16.8" customHeight="1">
      <c r="A28" s="39"/>
      <c r="B28" s="42"/>
      <c r="C28" s="327" t="s">
        <v>312</v>
      </c>
      <c r="D28" s="39"/>
      <c r="E28" s="39"/>
      <c r="F28" s="39"/>
      <c r="G28" s="39"/>
      <c r="H28" s="42"/>
    </row>
    <row r="29" s="2" customFormat="1">
      <c r="A29" s="39"/>
      <c r="B29" s="42"/>
      <c r="C29" s="325" t="s">
        <v>188</v>
      </c>
      <c r="D29" s="325" t="s">
        <v>189</v>
      </c>
      <c r="E29" s="16" t="s">
        <v>190</v>
      </c>
      <c r="F29" s="326">
        <v>8.4000000000000004</v>
      </c>
      <c r="G29" s="39"/>
      <c r="H29" s="42"/>
    </row>
    <row r="30" s="2" customFormat="1" ht="16.8" customHeight="1">
      <c r="A30" s="39"/>
      <c r="B30" s="42"/>
      <c r="C30" s="325" t="s">
        <v>196</v>
      </c>
      <c r="D30" s="325" t="s">
        <v>197</v>
      </c>
      <c r="E30" s="16" t="s">
        <v>190</v>
      </c>
      <c r="F30" s="326">
        <v>8.4000000000000004</v>
      </c>
      <c r="G30" s="39"/>
      <c r="H30" s="42"/>
    </row>
    <row r="31" s="2" customFormat="1">
      <c r="A31" s="39"/>
      <c r="B31" s="42"/>
      <c r="C31" s="325" t="s">
        <v>200</v>
      </c>
      <c r="D31" s="325" t="s">
        <v>201</v>
      </c>
      <c r="E31" s="16" t="s">
        <v>190</v>
      </c>
      <c r="F31" s="326">
        <v>8.8200000000000003</v>
      </c>
      <c r="G31" s="39"/>
      <c r="H31" s="42"/>
    </row>
    <row r="32" s="2" customFormat="1" ht="16.8" customHeight="1">
      <c r="A32" s="39"/>
      <c r="B32" s="42"/>
      <c r="C32" s="325" t="s">
        <v>255</v>
      </c>
      <c r="D32" s="325" t="s">
        <v>256</v>
      </c>
      <c r="E32" s="16" t="s">
        <v>190</v>
      </c>
      <c r="F32" s="326">
        <v>8.8200000000000003</v>
      </c>
      <c r="G32" s="39"/>
      <c r="H32" s="42"/>
    </row>
    <row r="33" s="2" customFormat="1" ht="7.44" customHeight="1">
      <c r="A33" s="39"/>
      <c r="B33" s="195"/>
      <c r="C33" s="196"/>
      <c r="D33" s="196"/>
      <c r="E33" s="196"/>
      <c r="F33" s="196"/>
      <c r="G33" s="196"/>
      <c r="H33" s="42"/>
    </row>
    <row r="34" s="2" customFormat="1">
      <c r="A34" s="39"/>
      <c r="B34" s="39"/>
      <c r="C34" s="39"/>
      <c r="D34" s="39"/>
      <c r="E34" s="39"/>
      <c r="F34" s="39"/>
      <c r="G34" s="39"/>
      <c r="H34" s="39"/>
    </row>
  </sheetData>
  <sheetProtection sheet="1" formatColumns="0" formatRows="0" objects="1" scenarios="1" spinCount="100000" saltValue="lCLLrwLBk7oHqwjzs2VhnE+aMJ9ED1MsAybXbEO+claUsoKwGS0SMBtGsby9HZ0/qwmWt9FquzVJ8XYLwyQbog==" hashValue="0sewLsmc/QCcZ7Ev3FcioMfzs+nCDcVNGVl/kUochS5jc/2lpscCQ02E0+PySVbz6jg8QWERmvSY6dJ1RuEV9A==" algorithmName="SHA-512" password="C549"/>
  <mergeCells count="2">
    <mergeCell ref="D5:F5"/>
    <mergeCell ref="D6:F6"/>
  </mergeCells>
  <pageSetup paperSize="9" orientation="portrait" blackAndWhite="1" fitToHeight="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DESKTOP-9G0H08V\HP</dc:creator>
  <cp:lastModifiedBy>DESKTOP-9G0H08V\HP</cp:lastModifiedBy>
  <dcterms:created xsi:type="dcterms:W3CDTF">2025-10-01T10:45:43Z</dcterms:created>
  <dcterms:modified xsi:type="dcterms:W3CDTF">2025-10-01T10:45:48Z</dcterms:modified>
</cp:coreProperties>
</file>